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4550"/>
  </bookViews>
  <sheets>
    <sheet name="원가" sheetId="10" r:id="rId1"/>
    <sheet name="공종별집계표" sheetId="9" r:id="rId2"/>
    <sheet name="공종별내역서" sheetId="8" r:id="rId3"/>
    <sheet name="일위대가목록" sheetId="7" r:id="rId4"/>
    <sheet name="일위대가" sheetId="6" r:id="rId5"/>
    <sheet name="단가대비표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 localSheetId="0" hidden="1">#REF!</definedName>
    <definedName name="_" hidden="1">#REF!</definedName>
    <definedName name="_________________ju8" hidden="1">{"'광피스표'!$A$3:$N$54"}</definedName>
    <definedName name="________________ju8" hidden="1">{"'광피스표'!$A$3:$N$54"}</definedName>
    <definedName name="______________ju8" hidden="1">{"'광피스표'!$A$3:$N$54"}</definedName>
    <definedName name="____________ju8" hidden="1">{"'광피스표'!$A$3:$N$54"}</definedName>
    <definedName name="___________ju8" hidden="1">{"'광피스표'!$A$3:$N$54"}</definedName>
    <definedName name="__________ju8" hidden="1">{"'광피스표'!$A$3:$N$54"}</definedName>
    <definedName name="_________ju8" hidden="1">{"'광피스표'!$A$3:$N$54"}</definedName>
    <definedName name="________ju8" hidden="1">{"'광피스표'!$A$3:$N$54"}</definedName>
    <definedName name="_______ju8" hidden="1">{"'광피스표'!$A$3:$N$54"}</definedName>
    <definedName name="______ju8" hidden="1">{"'광피스표'!$A$3:$N$54"}</definedName>
    <definedName name="_____ju8" hidden="1">{"'광피스표'!$A$3:$N$54"}</definedName>
    <definedName name="_____LGT2" hidden="1">{#N/A,#N/A,FALSE,"3가";#N/A,#N/A,FALSE,"3나";#N/A,#N/A,FALSE,"3다"}</definedName>
    <definedName name="____ju8" hidden="1">{"'광피스표'!$A$3:$N$54"}</definedName>
    <definedName name="____LGT2" hidden="1">{#N/A,#N/A,FALSE,"3가";#N/A,#N/A,FALSE,"3나";#N/A,#N/A,FALSE,"3다"}</definedName>
    <definedName name="___ju8" hidden="1">{"'광피스표'!$A$3:$N$54"}</definedName>
    <definedName name="___LGT2" hidden="1">{#N/A,#N/A,FALSE,"3가";#N/A,#N/A,FALSE,"3나";#N/A,#N/A,FALSE,"3다"}</definedName>
    <definedName name="__123Graph_AA" hidden="1">[1]Sheet13!$S$50:$AV$50</definedName>
    <definedName name="__123Graph_AB" hidden="1">[1]Sheet13!$S$51:$AV$51</definedName>
    <definedName name="__123Graph_AC" hidden="1">[1]Sheet13!$S$47:$AV$47</definedName>
    <definedName name="__123Graph_AD" hidden="1">[1]Sheet13!$O$64:$O$131</definedName>
    <definedName name="__123Graph_AE" hidden="1">[1]Sheet13!$O$131:$O$201</definedName>
    <definedName name="__123Graph_AF" hidden="1">[1]Sheet13!$O$202:$O$271</definedName>
    <definedName name="__123Graph_AG" hidden="1">[1]Sheet13!$O$272:$O$341</definedName>
    <definedName name="__123Graph_XA" hidden="1">[1]Sheet13!$S$48:$AV$48</definedName>
    <definedName name="__123Graph_XB" hidden="1">[1]Sheet13!$S$48:$AV$48</definedName>
    <definedName name="__123Graph_XC" hidden="1">[1]Sheet13!$S$48:$AV$48</definedName>
    <definedName name="__123Graph_XD" hidden="1">[1]Sheet13!$N$64:$N$131</definedName>
    <definedName name="__123Graph_XE" hidden="1">[1]Sheet13!$N$131:$N$201</definedName>
    <definedName name="__123Graph_XF" hidden="1">[1]Sheet13!$N$202:$N$271</definedName>
    <definedName name="__123Graph_XG" hidden="1">[1]Sheet13!$N$272:$N$341</definedName>
    <definedName name="__ju8" hidden="1">{"'광피스표'!$A$3:$N$54"}</definedName>
    <definedName name="__LGT2" hidden="1">{#N/A,#N/A,FALSE,"3가";#N/A,#N/A,FALSE,"3나";#N/A,#N/A,FALSE,"3다"}</definedName>
    <definedName name="_21q45_" hidden="1">{"'용역비'!$A$4:$C$8"}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u8" hidden="1">{"'광피스표'!$A$3:$N$54"}</definedName>
    <definedName name="_Key1" localSheetId="0" hidden="1">[2]내역서!#REF!</definedName>
    <definedName name="_Key1" hidden="1">[2]내역서!#REF!</definedName>
    <definedName name="_Key2" localSheetId="0" hidden="1">[2]내역서!#REF!</definedName>
    <definedName name="_Key2" hidden="1">[2]내역서!#REF!</definedName>
    <definedName name="_kfkf" localSheetId="0" hidden="1">#REF!</definedName>
    <definedName name="_kfkf" hidden="1">#REF!</definedName>
    <definedName name="_LGT2" hidden="1">{#N/A,#N/A,FALSE,"3가";#N/A,#N/A,FALSE,"3나";#N/A,#N/A,FALSE,"3다"}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[3]집계표!#REF!</definedName>
    <definedName name="_Sort" hidden="1">[3]집계표!#REF!</definedName>
    <definedName name="_woogi" localSheetId="0" hidden="1">#REF!</definedName>
    <definedName name="_woogi" hidden="1">#REF!</definedName>
    <definedName name="_woogi2" localSheetId="0" hidden="1">#REF!</definedName>
    <definedName name="_woogi2" hidden="1">#REF!</definedName>
    <definedName name="_woogi24" localSheetId="0" hidden="1">#REF!</definedName>
    <definedName name="_woogi24" hidden="1">#REF!</definedName>
    <definedName name="_woogi3" localSheetId="0" hidden="1">#REF!</definedName>
    <definedName name="_woogi3" hidden="1">#REF!</definedName>
    <definedName name="_재ㅐ햐" localSheetId="0" hidden="1">#REF!</definedName>
    <definedName name="_재ㅐ햐" hidden="1">#REF!</definedName>
    <definedName name="aaa" hidden="1">{#N/A,#N/A,FALSE,"3가";#N/A,#N/A,FALSE,"3나";#N/A,#N/A,FALSE,"3다"}</definedName>
    <definedName name="abc" hidden="1">{"'자리배치도'!$AG$1:$CI$28"}</definedName>
    <definedName name="abcd" hidden="1">{"'자리배치도'!$AG$1:$CI$28"}</definedName>
    <definedName name="ABS" hidden="1">{#N/A,#N/A,FALSE,"전력간선"}</definedName>
    <definedName name="Access_Button" hidden="1">"KT과금거리_지역좌표_970827_거리계산표_List"</definedName>
    <definedName name="AccessDatabase" hidden="1">"E:\내 문서\요금\KT과금거리 지역좌표_970827.mdb"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KT" hidden="1">{#N/A,#N/A,FALSE,"3가";#N/A,#N/A,FALSE,"3나";#N/A,#N/A,FALSE,"3다"}</definedName>
    <definedName name="a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DFASDF" hidden="1">{#N/A,#N/A,TRUE,"토적및재료집계";#N/A,#N/A,TRUE,"토적및재료집계";#N/A,#N/A,TRUE,"단위량"}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G" hidden="1">{"'광피스표'!$A$3:$N$54"}</definedName>
    <definedName name="BOOK2" hidden="1">{#N/A,#N/A,TRUE,"손익보고"}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CC" hidden="1">[1]Sheet14!$L$61:$L$130</definedName>
    <definedName name="CCCC" hidden="1">'[1]P-J'!$O$131:$O$201</definedName>
    <definedName name="cgmh" hidden="1">{"'용역비'!$A$4:$C$8"}</definedName>
    <definedName name="chl" hidden="1">{#N/A,#N/A,TRUE,"토적및재료집계";#N/A,#N/A,TRUE,"토적및재료집계";#N/A,#N/A,TRUE,"단위량"}</definedName>
    <definedName name="CV" hidden="1">{"'광피스표'!$A$3:$N$54"}</definedName>
    <definedName name="dataww" localSheetId="0" hidden="1">#REF!</definedName>
    <definedName name="dataww" hidden="1">#REF!</definedName>
    <definedName name="DCGRE" hidden="1">{#N/A,#N/A,TRUE,"토적및재료집계";#N/A,#N/A,TRUE,"토적및재료집계";#N/A,#N/A,TRUE,"단위량"}</definedName>
    <definedName name="ddddd" localSheetId="0" hidden="1">#REF!</definedName>
    <definedName name="ddddd" hidden="1">#REF!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j" hidden="1">{"'용역비'!$A$4:$C$8"}</definedName>
    <definedName name="d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dkdkdkd" hidden="1">{#N/A,#N/A,FALSE,"명세표"}</definedName>
    <definedName name="DSF" localSheetId="0" hidden="1">#REF!</definedName>
    <definedName name="DSF" hidden="1">#REF!</definedName>
    <definedName name="dsfs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W" hidden="1">{"'용역비'!$A$4:$C$8"}</definedName>
    <definedName name="DWD" hidden="1">{#N/A,#N/A,FALSE,"전력간선"}</definedName>
    <definedName name="eeeeeee" hidden="1">{"'자리배치도'!$AG$1:$CI$28"}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G" hidden="1">{"'용역비'!$A$4:$C$8"}</definedName>
    <definedName name="EGE" hidden="1">{"'용역비'!$A$4:$C$8"}</definedName>
    <definedName name="ej" hidden="1">{"'용역비'!$A$4:$C$8"}</definedName>
    <definedName name="ertyertye" hidden="1">{"'용역비'!$A$4:$C$8"}</definedName>
    <definedName name="ETYETY" hidden="1">{"'용역비'!$A$4:$C$8"}</definedName>
    <definedName name="etyj" hidden="1">{"'용역비'!$A$4:$C$8"}</definedName>
    <definedName name="etyjj" hidden="1">{"'용역비'!$A$4:$C$8"}</definedName>
    <definedName name="ETYJTYJ" hidden="1">{"'용역비'!$A$4:$C$8"}</definedName>
    <definedName name="EWAFADS" hidden="1">[1]Sheet14!$M$61:$M$130</definedName>
    <definedName name="EWFDA" hidden="1">[1]Sheet14!$Q$45:$AT$45</definedName>
    <definedName name="EWR" localSheetId="0" hidden="1">#REF!</definedName>
    <definedName name="EWR" hidden="1">#REF!</definedName>
    <definedName name="ewrertr4" hidden="1">{"'자리배치도'!$AG$1:$CI$28"}</definedName>
    <definedName name="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" hidden="1">{#N/A,#N/A,FALSE,"3가";#N/A,#N/A,FALSE,"3나";#N/A,#N/A,FALSE,"3다"}</definedName>
    <definedName name="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" localSheetId="0" hidden="1">#REF!</definedName>
    <definedName name="fffff" hidden="1">#REF!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" hidden="1">{"'광피스표'!$A$3:$N$54"}</definedName>
    <definedName name="F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H" localSheetId="0" hidden="1">#REF!</definedName>
    <definedName name="FH" hidden="1">#REF!</definedName>
    <definedName name="FHFH" hidden="1">[4]수량산출!$A$1:$A$8561</definedName>
    <definedName name="FHFK" localSheetId="0" hidden="1">[4]수량산출!#REF!</definedName>
    <definedName name="FHFK" hidden="1">[4]수량산출!#REF!</definedName>
    <definedName name="FK" hidden="1">{"'용역비'!$A$4:$C$8"}</definedName>
    <definedName name="F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v" hidden="1">{#N/A,#N/A,FALSE,"전력간선"}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SD" localSheetId="0" hidden="1">#REF!</definedName>
    <definedName name="GFSD" hidden="1">#REF!</definedName>
    <definedName name="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JJ" hidden="1">{"'광피스표'!$A$3:$N$54"}</definedName>
    <definedName name="G견적" hidden="1">{#N/A,#N/A,TRUE,"손익보고"}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ERE" hidden="1">{#N/A,#N/A,TRUE,"손익보고"}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HV" hidden="1">{#N/A,#N/A,TRUE,"토적및재료집계";#N/A,#N/A,TRUE,"토적및재료집계";#N/A,#N/A,TRUE,"단위량"}</definedName>
    <definedName name="HH" hidden="1">'[1]P-J'!$N$64:$N$131</definedName>
    <definedName name="H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H" localSheetId="0" hidden="1">#REF!</definedName>
    <definedName name="HHHH" hidden="1">#REF!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SR" hidden="1">{"'용역비'!$A$4:$C$8"}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hidden="1">{"'광피스표'!$A$3:$N$54"}</definedName>
    <definedName name="HTML_Description" hidden="1">""</definedName>
    <definedName name="HTML_Email" hidden="1">""</definedName>
    <definedName name="HTML_Header" hidden="1">"광피스표"</definedName>
    <definedName name="HTML_LastUpdate" hidden="1">"99-02-10"</definedName>
    <definedName name="HTML_LineAfter" hidden="1">FALSE</definedName>
    <definedName name="HTML_LineBefore" hidden="1">FALSE</definedName>
    <definedName name="HTML_Name" hidden="1">"김명신"</definedName>
    <definedName name="HTML_OBDlg2" hidden="1">TRUE</definedName>
    <definedName name="HTML_OBDlg4" hidden="1">TRUE</definedName>
    <definedName name="HTML_OS" hidden="1">0</definedName>
    <definedName name="HTML_PathFile" hidden="1">"D:\SKT중계기 시설공사\CK-A2차\MyHTML.htm"</definedName>
    <definedName name="HTML_Title" hidden="1">"CK-A2차정산내역서"</definedName>
    <definedName name="II" hidden="1">{"'용역비'!$A$4:$C$8"}</definedName>
    <definedName name="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{"'용역비'!$A$4:$C$8"}</definedName>
    <definedName name="iiiii" hidden="1">{"'자리배치도'!$AG$1:$CI$28"}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J" hidden="1">{"'광피스표'!$A$3:$N$54"}</definedName>
    <definedName name="IOI" hidden="1">{"'용역비'!$A$4:$C$8"}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ANG" hidden="1">[1]Sheet14!$Q$45:$AT$45</definedName>
    <definedName name="JH" hidden="1">{"'광피스표'!$A$3:$N$54"}</definedName>
    <definedName name="JJ" hidden="1">'[1]P-J'!$N$272:$N$341</definedName>
    <definedName name="JJJ" localSheetId="0" hidden="1">#REF!</definedName>
    <definedName name="JJJ" hidden="1">#REF!</definedName>
    <definedName name="JK" localSheetId="0" hidden="1">#REF!</definedName>
    <definedName name="JK" hidden="1">#REF!</definedName>
    <definedName name="juy" hidden="1">{"'광피스표'!$A$3:$N$54"}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" hidden="1">{"'광피스표'!$A$3:$N$54"}</definedName>
    <definedName name="KB" hidden="1">{"'광피스표'!$A$3:$N$54"}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KKK" hidden="1">'[1]P-J'!$Q$48:$AT$48</definedName>
    <definedName name="ktf" localSheetId="0" hidden="1">#REF!</definedName>
    <definedName name="ktf" hidden="1">#REF!</definedName>
    <definedName name="kty" localSheetId="0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i" hidden="1">{"'용역비'!$A$4:$C$8"}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LL" localSheetId="0" hidden="1">#REF!</definedName>
    <definedName name="LLL" hidden="1">#REF!</definedName>
    <definedName name="LLLLL" hidden="1">'[1]P-J'!$L$61:$L$130</definedName>
    <definedName name="lo" hidden="1">{"'광피스표'!$A$3:$N$54"}</definedName>
    <definedName name="mm" hidden="1">{#N/A,#N/A,TRUE,"토적및재료집계";#N/A,#N/A,TRUE,"토적및재료집계";#N/A,#N/A,TRUE,"단위량"}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OI" localSheetId="0" hidden="1">#REF!</definedName>
    <definedName name="OI" hidden="1">#REF!</definedName>
    <definedName name="OIL" hidden="1">{"'용역비'!$A$4:$C$8"}</definedName>
    <definedName name="old예산" hidden="1">{#N/A,#N/A,TRUE,"손익보고"}</definedName>
    <definedName name="OOO" localSheetId="0" hidden="1">#REF!</definedName>
    <definedName name="OOO" hidden="1">#REF!</definedName>
    <definedName name="oooooo" hidden="1">{"'자리배치도'!$AG$1:$CI$28"}</definedName>
    <definedName name="OPP" localSheetId="0" hidden="1">#REF!</definedName>
    <definedName name="OPP" hidden="1">#REF!</definedName>
    <definedName name="OPPP" hidden="1">[5]수량산출!$A$3:$H$8539</definedName>
    <definedName name="p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pico검토" hidden="1">{#N/A,#N/A,FALSE,"3가";#N/A,#N/A,FALSE,"3나";#N/A,#N/A,FALSE,"3다"}</definedName>
    <definedName name="PPP" hidden="1">{#N/A,#N/A,TRUE,"토적및재료집계";#N/A,#N/A,TRUE,"토적및재료집계";#N/A,#N/A,TRUE,"단위량"}</definedName>
    <definedName name="ppppp" hidden="1">{"'자리배치도'!$AG$1:$CI$28"}</definedName>
    <definedName name="_xlnm.Print_Area" localSheetId="2">공종별내역서!$A$1:$M$98</definedName>
    <definedName name="_xlnm.Print_Area" localSheetId="1">공종별집계표!$A$1:$M$27</definedName>
    <definedName name="_xlnm.Print_Area" localSheetId="5">단가대비표!$A$1:$Y$65</definedName>
    <definedName name="_xlnm.Print_Area" localSheetId="0">원가!$A$1:$K$34</definedName>
    <definedName name="_xlnm.Print_Area" localSheetId="4">일위대가!$A$1:$M$120</definedName>
    <definedName name="_xlnm.Print_Area" localSheetId="3">일위대가목록!$A$1:$J$21</definedName>
    <definedName name="_xlnm.Print_Titles" localSheetId="2">공종별내역서!$2:$7</definedName>
    <definedName name="_xlnm.Print_Titles" localSheetId="1">공종별집계표!$1:$7</definedName>
    <definedName name="_xlnm.Print_Titles" localSheetId="5">단가대비표!$2:$7</definedName>
    <definedName name="_xlnm.Print_Titles" localSheetId="4">일위대가!$2:$7</definedName>
    <definedName name="_xlnm.Print_Titles" localSheetId="3">일위대가목록!$1:$6</definedName>
    <definedName name="qk" hidden="1">{"'자리배치도'!$AG$1:$CI$28"}</definedName>
    <definedName name="qkqh1" hidden="1">{#N/A,#N/A,FALSE,"명세표"}</definedName>
    <definedName name="QW" localSheetId="0" hidden="1">#REF!</definedName>
    <definedName name="QW" hidden="1">#REF!</definedName>
    <definedName name="QWS" localSheetId="0" hidden="1">#REF!</definedName>
    <definedName name="QWS" hidden="1">#REF!</definedName>
    <definedName name="qyk" hidden="1">{"'용역비'!$A$4:$C$8"}</definedName>
    <definedName name="REG" localSheetId="0" hidden="1">#REF!</definedName>
    <definedName name="REG" hidden="1">#REF!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H" hidden="1">{"'용역비'!$A$4:$C$8"}</definedName>
    <definedName name="rrrrrr" hidden="1">{"'자리배치도'!$AG$1:$CI$28"}</definedName>
    <definedName name="RTGH" hidden="1">{"'용역비'!$A$4:$C$8"}</definedName>
    <definedName name="rth" hidden="1">{"'용역비'!$A$4:$C$8"}</definedName>
    <definedName name="RYUIRYU" hidden="1">{"'용역비'!$A$4:$C$8"}</definedName>
    <definedName name="ryuk" hidden="1">{"'용역비'!$A$4:$C$8"}</definedName>
    <definedName name="s" localSheetId="0" hidden="1">#REF!</definedName>
    <definedName name="s" hidden="1">#REF!</definedName>
    <definedName name="SD" hidden="1">{"'용역비'!$A$4:$C$8"}</definedName>
    <definedName name="SDA" hidden="1">{"'광피스표'!$A$3:$N$54"}</definedName>
    <definedName name="sdryhj" hidden="1">{"'용역비'!$A$4:$C$8"}</definedName>
    <definedName name="sdsd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sdsdsdsd" hidden="1">{"'용역비'!$A$4:$C$8"}</definedName>
    <definedName name="SE" hidden="1">{"'용역비'!$A$4:$C$8"}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eet" hidden="1">{#N/A,#N/A,FALSE,"골재소요량";#N/A,#N/A,FALSE,"골재소요량"}</definedName>
    <definedName name="SIL" hidden="1">{#N/A,#N/A,TRUE,"토적및재료집계";#N/A,#N/A,TRUE,"토적및재료집계";#N/A,#N/A,TRUE,"단위량"}</definedName>
    <definedName name="SKT" hidden="1">{#N/A,#N/A,FALSE,"3가";#N/A,#N/A,FALSE,"3나";#N/A,#N/A,FALSE,"3다"}</definedName>
    <definedName name="soc투자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rth" hidden="1">{"'용역비'!$A$4:$C$8"}</definedName>
    <definedName name="sss" localSheetId="0" hidden="1">#REF!</definedName>
    <definedName name="sss" hidden="1">#REF!</definedName>
    <definedName name="SSSS" hidden="1">{#N/A,#N/A,FALSE,"전력간선"}</definedName>
    <definedName name="SSVSS" hidden="1">[1]Sheet14!$M$201:$M$270</definedName>
    <definedName name="STS" hidden="1">{"'용역비'!$A$4:$C$8"}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TC" hidden="1">[1]Sheet14!$M$61:$M$130</definedName>
    <definedName name="TELL" hidden="1">'[6]#REF'!$S$50:$AV$50</definedName>
    <definedName name="TEYJ" hidden="1">{"'용역비'!$A$4:$C$8"}</definedName>
    <definedName name="TFUI" hidden="1">{"'용역비'!$A$4:$C$8"}</definedName>
    <definedName name="TREV" hidden="1">{#N/A,#N/A,TRUE,"토적및재료집계";#N/A,#N/A,TRUE,"토적및재료집계";#N/A,#N/A,TRUE,"단위량"}</definedName>
    <definedName name="TTTT" localSheetId="0" hidden="1">#REF!</definedName>
    <definedName name="TTTT" hidden="1">#REF!</definedName>
    <definedName name="tttttt" hidden="1">{"'자리배치도'!$AG$1:$CI$28"}</definedName>
    <definedName name="tu" hidden="1">{"'용역비'!$A$4:$C$8"}</definedName>
    <definedName name="tuilol" hidden="1">{"'용역비'!$A$4:$C$8"}</definedName>
    <definedName name="TUIO" hidden="1">{"'용역비'!$A$4:$C$8"}</definedName>
    <definedName name="TUIO.L" hidden="1">{"'용역비'!$A$4:$C$8"}</definedName>
    <definedName name="TUIOTUI" hidden="1">{"'용역비'!$A$4:$C$8"}</definedName>
    <definedName name="TUR" localSheetId="0" hidden="1">#REF!</definedName>
    <definedName name="TUR" hidden="1">#REF!</definedName>
    <definedName name="TYJ" hidden="1">{"'용역비'!$A$4:$C$8"}</definedName>
    <definedName name="tyje" hidden="1">{"'용역비'!$A$4:$C$8"}</definedName>
    <definedName name="tyjet" hidden="1">{"'용역비'!$A$4:$C$8"}</definedName>
    <definedName name="tyu" hidden="1">{"'용역비'!$A$4:$C$8"}</definedName>
    <definedName name="UI" localSheetId="0" hidden="1">#REF!</definedName>
    <definedName name="UI" hidden="1">#REF!</definedName>
    <definedName name="ulo" hidden="1">{"'용역비'!$A$4:$C$8"}</definedName>
    <definedName name="UTI" hidden="1">{"'용역비'!$A$4:$C$8"}</definedName>
    <definedName name="UTIOL" hidden="1">{"'용역비'!$A$4:$C$8"}</definedName>
    <definedName name="uuuuuu" hidden="1">{"'자리배치도'!$AG$1:$CI$28"}</definedName>
    <definedName name="UY" localSheetId="0" hidden="1">#REF!</definedName>
    <definedName name="UY" hidden="1">#REF!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V" hidden="1">{"'자리배치도'!$AG$1:$CI$28"}</definedName>
    <definedName name="w2e3" hidden="1">{"'광피스표'!$A$3:$N$54"}</definedName>
    <definedName name="WE" localSheetId="0" hidden="1">#REF!</definedName>
    <definedName name="WE" hidden="1">#REF!</definedName>
    <definedName name="WER" hidden="1">{"'광피스표'!$A$3:$N$54"}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IS단가비교" hidden="1">{#N/A,#N/A,TRUE,"토적및재료집계";#N/A,#N/A,TRUE,"토적및재료집계";#N/A,#N/A,TRUE,"단위량"}</definedName>
    <definedName name="WLQ" hidden="1">{#N/A,#N/A,FALSE,"명세표"}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2번." hidden="1">{#N/A,#N/A,FALSE,"2~8번"}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TEST." hidden="1">{#N/A,#N/A,FALSE,"3가";#N/A,#N/A,FALSE,"3나";#N/A,#N/A,FALSE,"3다"}</definedName>
    <definedName name="wrn.test1." hidden="1">{#N/A,#N/A,FALSE,"명세표"}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골재소요량.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단가표지." hidden="1">{#N/A,#N/A,FALSE,"단가표지"}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._.보고." hidden="1">{#N/A,#N/A,TRUE,"손익보고"}</definedName>
    <definedName name="wrn.신용찬." hidden="1">{#N/A,#N/A,TRUE,"토적및재료집계";#N/A,#N/A,TRUE,"토적및재료집계";#N/A,#N/A,TRUE,"단위량"}</definedName>
    <definedName name="wrn.운반시간." hidden="1">{#N/A,#N/A,FALSE,"운반시간"}</definedName>
    <definedName name="wrn.조골재." hidden="1">{#N/A,#N/A,FALSE,"조골재"}</definedName>
    <definedName name="wrn.표지목차." hidden="1">{#N/A,#N/A,FALSE,"표지목차"}</definedName>
    <definedName name="wrn.혼합골재." hidden="1">{#N/A,#N/A,FALSE,"혼합골재"}</definedName>
    <definedName name="wrn.회선임차현황." hidden="1">{#N/A,#N/A,FALSE,"회선임차현황"}</definedName>
    <definedName name="wrty" hidden="1">{"'용역비'!$A$4:$C$8"}</definedName>
    <definedName name="wrtyrtyrt" hidden="1">{"'용역비'!$A$4:$C$8"}</definedName>
    <definedName name="wrtywrtywr" hidden="1">{"'용역비'!$A$4:$C$8"}</definedName>
    <definedName name="wuy" hidden="1">{"'용역비'!$A$4:$C$8"}</definedName>
    <definedName name="ww" hidden="1">{#N/A,#N/A,FALSE,"3가";#N/A,#N/A,FALSE,"3나";#N/A,#N/A,FALSE,"3다"}</definedName>
    <definedName name="wwwwww" hidden="1">{"'자리배치도'!$AG$1:$CI$28"}</definedName>
    <definedName name="X" localSheetId="0" hidden="1">#REF!</definedName>
    <definedName name="X" hidden="1">#REF!</definedName>
    <definedName name="XC" hidden="1">{"'광피스표'!$A$3:$N$54"}</definedName>
    <definedName name="XCCFD" hidden="1">{"'광피스표'!$A$3:$N$54"}</definedName>
    <definedName name="y" hidden="1">{"'용역비'!$A$4:$C$8"}</definedName>
    <definedName name="YBG견적서통" hidden="1">{#N/A,#N/A,TRUE,"손익보고"}</definedName>
    <definedName name="YFU" hidden="1">{"'용역비'!$A$4:$C$8"}</definedName>
    <definedName name="yu" hidden="1">{"'용역비'!$A$4:$C$8"}</definedName>
    <definedName name="YUK" hidden="1">{"'용역비'!$A$4:$C$8"}</definedName>
    <definedName name="YUKOI" hidden="1">{"'용역비'!$A$4:$C$8"}</definedName>
    <definedName name="yyy" hidden="1">[7]수량산출!$A$1:$A$8561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yy" hidden="1">{"'자리배치도'!$AG$1:$CI$28"}</definedName>
    <definedName name="ZA" hidden="1">{"'광피스표'!$A$3:$N$54"}</definedName>
    <definedName name="ㄱ" hidden="1">{#N/A,#N/A,TRUE,"토적및재료집계";#N/A,#N/A,TRUE,"토적및재료집계";#N/A,#N/A,TRUE,"단위량"}</definedName>
    <definedName name="ㄱㄱ" hidden="1">{#N/A,#N/A,FALSE,"명세표"}</definedName>
    <definedName name="가나다" localSheetId="0" hidden="1">#REF!</definedName>
    <definedName name="가나다" hidden="1">#REF!</definedName>
    <definedName name="가아" localSheetId="0" hidden="1">[8]수량산출!#REF!</definedName>
    <definedName name="가아" hidden="1">[8]수량산출!#REF!</definedName>
    <definedName name="가입자" hidden="1">{#N/A,#N/A,FALSE,"3가";#N/A,#N/A,FALSE,"3나";#N/A,#N/A,FALSE,"3다"}</definedName>
    <definedName name="가입자광" hidden="1">{#N/A,#N/A,FALSE,"3가";#N/A,#N/A,FALSE,"3나";#N/A,#N/A,FALSE,"3다"}</definedName>
    <definedName name="감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독차량" hidden="1">{#N/A,#N/A,TRUE,"토적및재료집계";#N/A,#N/A,TRUE,"토적및재료집계";#N/A,#N/A,TRUE,"단위량"}</definedName>
    <definedName name="강아지" localSheetId="0" hidden="1">#REF!</definedName>
    <definedName name="강아지" hidden="1">#REF!</definedName>
    <definedName name="거" hidden="1">{"'자리배치도'!$AG$1:$CI$28"}</definedName>
    <definedName name="거ㅏ" hidden="1">[9]수량산출!$A$3:$H$8539</definedName>
    <definedName name="걱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게" hidden="1">{#N/A,#N/A,TRUE,"토적및재료집계";#N/A,#N/A,TRUE,"토적및재료집계";#N/A,#N/A,TRUE,"단위량"}</definedName>
    <definedName name="견적서" hidden="1">{#N/A,#N/A,TRUE,"손익보고"}</definedName>
    <definedName name="공정산출근거" hidden="1">{#N/A,#N/A,TRUE,"토적및재료집계";#N/A,#N/A,TRUE,"토적및재료집계";#N/A,#N/A,TRUE,"단위량"}</definedName>
    <definedName name="관로" hidden="1">{#N/A,#N/A,TRUE,"토적및재료집계";#N/A,#N/A,TRUE,"토적및재료집계";#N/A,#N/A,TRUE,"단위량"}</definedName>
    <definedName name="관로공정집계표" hidden="1">{#N/A,#N/A,TRUE,"토적및재료집계";#N/A,#N/A,TRUE,"토적및재료집계";#N/A,#N/A,TRUE,"단위량"}</definedName>
    <definedName name="관산" hidden="1">{"'광피스표'!$A$3:$N$54"}</definedName>
    <definedName name="관산2" hidden="1">{"'광피스표'!$A$3:$N$54"}</definedName>
    <definedName name="광" hidden="1">{#N/A,#N/A,TRUE,"토적및재료집계";#N/A,#N/A,TRUE,"토적및재료집계";#N/A,#N/A,TRUE,"단위량"}</definedName>
    <definedName name="그림" hidden="1">{#N/A,#N/A,FALSE,"전력간선"}</definedName>
    <definedName name="기술3" hidden="1">{#N/A,#N/A,TRUE,"손익보고"}</definedName>
    <definedName name="기입" hidden="1">{#N/A,#N/A,FALSE,"3가";#N/A,#N/A,FALSE,"3나";#N/A,#N/A,FALSE,"3다"}</definedName>
    <definedName name="기타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김" hidden="1">{#N/A,#N/A,FALSE,"명세표"}</definedName>
    <definedName name="ㄴㄴ" hidden="1">{#N/A,#N/A,FALSE,"전력간선"}</definedName>
    <definedName name="ㄴㄴㄴ" hidden="1">{#N/A,#N/A,FALSE,"명세표"}</definedName>
    <definedName name="ㄴㄹㄴ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ㅁㅇㅁㄴ" localSheetId="0" hidden="1">#REF!</definedName>
    <definedName name="ㄴㅁㅇㅁㄴ" hidden="1">#REF!</definedName>
    <definedName name="ㄴㅇㄹ" hidden="1">{#N/A,#N/A,FALSE,"3가";#N/A,#N/A,FALSE,"3나";#N/A,#N/A,FALSE,"3다"}</definedName>
    <definedName name="ㄴㅇㅎㄴㅇ" localSheetId="0" hidden="1">#REF!</definedName>
    <definedName name="ㄴㅇㅎㄴㅇ" hidden="1">#REF!</definedName>
    <definedName name="나" hidden="1">{"'자리배치도'!$AG$1:$CI$28"}</definedName>
    <definedName name="나다가" hidden="1">{#N/A,#N/A,FALSE,"3가";#N/A,#N/A,FALSE,"3나";#N/A,#N/A,FALSE,"3다"}</definedName>
    <definedName name="내꺼" hidden="1">{#N/A,#N/A,TRUE,"토적및재료집계";#N/A,#N/A,TRUE,"토적및재료집계";#N/A,#N/A,TRUE,"단위량"}</definedName>
    <definedName name="내역서" hidden="1">{#N/A,#N/A,FALSE,"전력간선"}</definedName>
    <definedName name="너" hidden="1">{"'자리배치도'!$AG$1:$CI$28"}</definedName>
    <definedName name="ㄷ" hidden="1">{#N/A,#N/A,TRUE,"토적및재료집계";#N/A,#N/A,TRUE,"토적및재료집계";#N/A,#N/A,TRUE,"단위량"}</definedName>
    <definedName name="ㄷㄱㄷ" hidden="1">{#N/A,#N/A,FALSE,"전력간선"}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숃ㄱ" localSheetId="0" hidden="1">#REF!</definedName>
    <definedName name="ㄷ숃ㄱ" hidden="1">#REF!</definedName>
    <definedName name="ㄷ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localSheetId="0" hidden="1">#REF!</definedName>
    <definedName name="ㄷㅎㄹㅇ" hidden="1">#REF!</definedName>
    <definedName name="다" hidden="1">{"'자리배치도'!$AG$1:$CI$28"}</definedName>
    <definedName name="다나와" hidden="1">{#N/A,#N/A,TRUE,"토적및재료집계";#N/A,#N/A,TRUE,"토적및재료집계";#N/A,#N/A,TRUE,"단위량"}</definedName>
    <definedName name="더" hidden="1">{"'자리배치도'!$AG$1:$CI$28"}</definedName>
    <definedName name="ㄹ" hidden="1">{#N/A,#N/A,TRUE,"토적및재료집계";#N/A,#N/A,TRUE,"토적및재료집계";#N/A,#N/A,TRUE,"단위량"}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{#N/A,#N/A,TRUE,"토적및재료집계";#N/A,#N/A,TRUE,"토적및재료집계";#N/A,#N/A,TRUE,"단위량"}</definedName>
    <definedName name="ㄹㄹㄹ" localSheetId="0" hidden="1">#REF!</definedName>
    <definedName name="ㄹㄹㄹ" hidden="1">#REF!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ㄶ" localSheetId="0" hidden="1">#REF!</definedName>
    <definedName name="ㄹㅇㄶ" hidden="1">#REF!</definedName>
    <definedName name="ㄹㅇㄶ옿" hidden="1">'[10]N賃率-職'!$I$5:$I$30</definedName>
    <definedName name="ㄹㅇㄹㅇ" localSheetId="0" hidden="1">#REF!</definedName>
    <definedName name="ㄹㅇㄹㅇ" hidden="1">#REF!</definedName>
    <definedName name="라" hidden="1">{"'자리배치도'!$AG$1:$CI$28"}</definedName>
    <definedName name="러" hidden="1">{"'자리배치도'!$AG$1:$CI$28"}</definedName>
    <definedName name="료" hidden="1">{"'용역비'!$A$4:$C$8"}</definedName>
    <definedName name="ㅁ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ㅁ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ㄹㅇ" hidden="1">{"'자리배치도'!$AG$1:$CI$28"}</definedName>
    <definedName name="ㅁㄴ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ㅁㄴㅇㄹ" hidden="1">{#N/A,#N/A,TRUE,"토적및재료집계";#N/A,#N/A,TRUE,"토적및재료집계";#N/A,#N/A,TRUE,"단위량"}</definedName>
    <definedName name="ㅁㄴㅇㅁㄴㅇ" localSheetId="0" hidden="1">#REF!</definedName>
    <definedName name="ㅁㄴㅇㅁㄴㅇ" hidden="1">#REF!</definedName>
    <definedName name="ㅁㄴㅌㄴ" hidden="1">{"'자리배치도'!$AG$1:$CI$28"}</definedName>
    <definedName name="ㅁㅁ" hidden="1">{#N/A,#N/A,TRUE,"토적및재료집계";#N/A,#N/A,TRUE,"토적및재료집계";#N/A,#N/A,TRUE,"단위량"}</definedName>
    <definedName name="만득이" hidden="1">{#N/A,#N/A,FALSE,"2~8번"}</definedName>
    <definedName name="머" hidden="1">{"'자리배치도'!$AG$1:$CI$28"}</definedName>
    <definedName name="뮻" hidden="1">{"'자리배치도'!$AG$1:$CI$28"}</definedName>
    <definedName name="ㅂ" hidden="1">{#N/A,#N/A,TRUE,"토적및재료집계";#N/A,#N/A,TRUE,"토적및재료집계";#N/A,#N/A,TRUE,"단위량"}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" localSheetId="0" hidden="1">#REF!</definedName>
    <definedName name="ㅂㅂ" hidden="1">#REF!</definedName>
    <definedName name="ㅂㅂㅂ" hidden="1">{#N/A,#N/A,TRUE,"토적및재료집계";#N/A,#N/A,TRUE,"토적및재료집계";#N/A,#N/A,TRUE,"단위량"}</definedName>
    <definedName name="ㅂㅂㅂㅂ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ㅂ" hidden="1">{"'용역비'!$A$4:$C$8"}</definedName>
    <definedName name="ㅂㅂㅂㅂㅂㅂㅂ" hidden="1">{#N/A,#N/A,FALSE,"명세표"}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바" hidden="1">{"'자리배치도'!$AG$1:$CI$28"}</definedName>
    <definedName name="바보" hidden="1">[1]Sheet13!$O$272:$O$341</definedName>
    <definedName name="배관공수율" hidden="1">'[11]N賃率-職'!$I$5:$I$30</definedName>
    <definedName name="배관및굴착" hidden="1">{"'자리배치도'!$AG$1:$CI$28"}</definedName>
    <definedName name="벽체" hidden="1">{#N/A,#N/A,FALSE,"혼합골재"}</definedName>
    <definedName name="변경내역" hidden="1">{#N/A,#N/A,FALSE,"3가";#N/A,#N/A,FALSE,"3나";#N/A,#N/A,FALSE,"3다"}</definedName>
    <definedName name="보중" hidden="1">{#N/A,#N/A,FALSE,"전력간선"}</definedName>
    <definedName name="부대별약칭" hidden="1">{#N/A,#N/A,TRUE,"토적및재료집계";#N/A,#N/A,TRUE,"토적및재료집계";#N/A,#N/A,TRUE,"단위량"}</definedName>
    <definedName name="부실확정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비" hidden="1">{#N/A,#N/A,FALSE,"골재소요량";#N/A,#N/A,FALSE,"골재소요량"}</definedName>
    <definedName name="빔제작단가개정표준도적용" hidden="1">{"'자리배치도'!$AG$1:$CI$28"}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 hidden="1">{#N/A,#N/A,TRUE,"토적및재료집계";#N/A,#N/A,TRUE,"토적및재료집계";#N/A,#N/A,TRUE,"단위량"}</definedName>
    <definedName name="ㅅㅅ" hidden="1">{#N/A,#N/A,FALSE,"전력간선"}</definedName>
    <definedName name="ㅅㅅㅅ" hidden="1">{#N/A,#N/A,FALSE,"전력간선"}</definedName>
    <definedName name="산출관로" hidden="1">{#N/A,#N/A,TRUE,"토적및재료집계";#N/A,#N/A,TRUE,"토적및재료집계";#N/A,#N/A,TRUE,"단위량"}</definedName>
    <definedName name="석항" hidden="1">{#N/A,#N/A,FALSE,"명세표"}</definedName>
    <definedName name="설비" hidden="1">{#N/A,#N/A,TRUE,"토적및재료집계";#N/A,#N/A,TRUE,"토적및재료집계";#N/A,#N/A,TRUE,"단위량"}</definedName>
    <definedName name="성룡" hidden="1">{#N/A,#N/A,TRUE,"토적및재료집계";#N/A,#N/A,TRUE,"토적및재료집계";#N/A,#N/A,TRUE,"단위량"}</definedName>
    <definedName name="세부내역서_박" hidden="1">{"'자리배치도'!$AG$1:$CI$28"}</definedName>
    <definedName name="수" localSheetId="0" hidden="1">#REF!</definedName>
    <definedName name="수" hidden="1">#REF!</definedName>
    <definedName name="수2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수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량총합" hidden="1">{#N/A,#N/A,TRUE,"토적및재료집계";#N/A,#N/A,TRUE,"토적및재료집계";#N/A,#N/A,TRUE,"단위량"}</definedName>
    <definedName name="승용교" hidden="1">{#N/A,#N/A,FALSE,"2~8번"}</definedName>
    <definedName name="신설" hidden="1">{#N/A,#N/A,FALSE,"명세표"}</definedName>
    <definedName name="신설리스트" hidden="1">{#N/A,#N/A,FALSE,"3가";#N/A,#N/A,FALSE,"3나";#N/A,#N/A,FALSE,"3다"}</definedName>
    <definedName name="신설추가" hidden="1">{#N/A,#N/A,FALSE,"3가";#N/A,#N/A,FALSE,"3나";#N/A,#N/A,FALSE,"3다"}</definedName>
    <definedName name="신성" hidden="1">{#N/A,#N/A,TRUE,"손익보고"}</definedName>
    <definedName name="ㅇㄴㄻㅇㄻㄴㄹㅇㅁㄴㅇㄹ" hidden="1">{"'용역비'!$A$4:$C$8"}</definedName>
    <definedName name="ㅇㄴㅇ" hidden="1">{"'자리배치도'!$AG$1:$CI$28"}</definedName>
    <definedName name="ㅇㄹㄹ" hidden="1">'[12]N賃率-職'!$I$5:$I$30</definedName>
    <definedName name="ㅇㄹㅇㄴ" hidden="1">{#N/A,#N/A,FALSE,"3가";#N/A,#N/A,FALSE,"3나";#N/A,#N/A,FALSE,"3다"}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ㅇㅁㄹ" hidden="1">{#N/A,#N/A,FALSE,"3가";#N/A,#N/A,FALSE,"3나";#N/A,#N/A,FALSE,"3다"}</definedName>
    <definedName name="ㅇㅁㄴㄹ" hidden="1">{#N/A,#N/A,TRUE,"토적및재료집계";#N/A,#N/A,TRUE,"토적및재료집계";#N/A,#N/A,TRUE,"단위량"}</definedName>
    <definedName name="ㅇㅇㄹ" hidden="1">{#N/A,#N/A,TRUE,"토적및재료집계";#N/A,#N/A,TRUE,"토적및재료집계";#N/A,#N/A,TRUE,"단위량"}</definedName>
    <definedName name="ㅇㅇㅇ" hidden="1">{#N/A,#N/A,FALSE,"3가";#N/A,#N/A,FALSE,"3나";#N/A,#N/A,FALSE,"3다"}</definedName>
    <definedName name="ㅇㅇㅇㅂㅈㄷㄱ" hidden="1">{#N/A,#N/A,FALSE,"3가";#N/A,#N/A,FALSE,"3나";#N/A,#N/A,FALSE,"3다"}</definedName>
    <definedName name="ㅇㅇㅇㅇ" localSheetId="0" hidden="1">#REF!</definedName>
    <definedName name="ㅇㅇㅇㅇ" hidden="1">#REF!</definedName>
    <definedName name="ㅇ호" hidden="1">{"'용역비'!$A$4:$C$8"}</definedName>
    <definedName name="ㅇ호ㅓ" hidden="1">{"'용역비'!$A$4:$C$8"}</definedName>
    <definedName name="ㅇ호ㅓㅇㅎ" hidden="1">{"'용역비'!$A$4:$C$8"}</definedName>
    <definedName name="ㅇ호ㅓㅇ호ㅓ" hidden="1">{"'용역비'!$A$4:$C$8"}</definedName>
    <definedName name="ㅇ호ㅓㅎ" hidden="1">{"'용역비'!$A$4:$C$8"}</definedName>
    <definedName name="ㅇ호ㅓ호ㅓ" hidden="1">{"'용역비'!$A$4:$C$8"}</definedName>
    <definedName name="아" hidden="1">{"'자리배치도'!$AG$1:$CI$28"}</definedName>
    <definedName name="안테나보호휀스" hidden="1">{#N/A,#N/A,TRUE,"토적및재료집계";#N/A,#N/A,TRUE,"토적및재료집계";#N/A,#N/A,TRUE,"단위량"}</definedName>
    <definedName name="앙아앙ㅇ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양식" hidden="1">{#N/A,#N/A,FALSE,"전력간선"}</definedName>
    <definedName name="어떤거죠" localSheetId="0" hidden="1">#REF!</definedName>
    <definedName name="어떤거죠" hidden="1">#REF!</definedName>
    <definedName name="연결관집계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염색기술3" hidden="1">{#N/A,#N/A,TRUE,"손익보고"}</definedName>
    <definedName name="영시스템" localSheetId="0" hidden="1">[13]수량산출!#REF!</definedName>
    <definedName name="영시스템" hidden="1">[13]수량산출!#REF!</definedName>
    <definedName name="예산" hidden="1">{#N/A,#N/A,TRUE,"손익보고"}</definedName>
    <definedName name="옹" hidden="1">{#N/A,#N/A,FALSE,"골재소요량";#N/A,#N/A,FALSE,"골재소요량"}</definedName>
    <definedName name="옹벽" hidden="1">{#N/A,#N/A,FALSE,"혼합골재"}</definedName>
    <definedName name="옹벽수량집계표" hidden="1">{#N/A,#N/A,FALSE,"2~8번"}</definedName>
    <definedName name="옹벽수량집계표총괄" hidden="1">{#N/A,#N/A,FALSE,"혼합골재"}</definedName>
    <definedName name="외주산출" hidden="1">{"'용역비'!$A$4:$C$8"}</definedName>
    <definedName name="외주집계" hidden="1">{"'용역비'!$A$4:$C$8"}</definedName>
    <definedName name="우리" hidden="1">{#N/A,#N/A,FALSE,"3가";#N/A,#N/A,FALSE,"3나";#N/A,#N/A,FALSE,"3다"}</definedName>
    <definedName name="인천" hidden="1">{#N/A,#N/A,FALSE,"전력간선"}</definedName>
    <definedName name="임" hidden="1">{#N/A,#N/A,FALSE,"전력간선"}</definedName>
    <definedName name="ㅈ" hidden="1">{#N/A,#N/A,TRUE,"토적및재료집계";#N/A,#N/A,TRUE,"토적및재료집계";#N/A,#N/A,TRUE,"단위량"}</definedName>
    <definedName name="ㅈ56ㅕ" hidden="1">{"'용역비'!$A$4:$C$8"}</definedName>
    <definedName name="ㅈㅈ" localSheetId="0" hidden="1">#REF!</definedName>
    <definedName name="ㅈㅈ" hidden="1">#REF!</definedName>
    <definedName name="ㅈㅈㅈ" hidden="1">{#N/A,#N/A,TRUE,"토적및재료집계";#N/A,#N/A,TRUE,"토적및재료집계";#N/A,#N/A,TRUE,"단위량"}</definedName>
    <definedName name="ㅈㅈㅈㅈ" hidden="1">{#N/A,#N/A,FALSE,"명세표"}</definedName>
    <definedName name="자" hidden="1">{"'자리배치도'!$AG$1:$CI$28"}</definedName>
    <definedName name="자미" hidden="1">{#N/A,#N/A,FALSE,"명세표"}</definedName>
    <definedName name="전원" hidden="1">{#N/A,#N/A,TRUE,"토적및재료집계";#N/A,#N/A,TRUE,"토적및재료집계";#N/A,#N/A,TRUE,"단위량"}</definedName>
    <definedName name="전원케이블피스표" hidden="1">{#N/A,#N/A,TRUE,"토적및재료집계";#N/A,#N/A,TRUE,"토적및재료집계";#N/A,#N/A,TRUE,"단위량"}</definedName>
    <definedName name="정웅하" hidden="1">{"'광피스표'!$A$3:$N$54"}</definedName>
    <definedName name="정웅하2" hidden="1">{"'광피스표'!$A$3:$N$54"}</definedName>
    <definedName name="제주추가종합수정안" hidden="1">{#N/A,#N/A,FALSE,"3가";#N/A,#N/A,FALSE,"3나";#N/A,#N/A,FALSE,"3다"}</definedName>
    <definedName name="직매54P" hidden="1">{#N/A,#N/A,TRUE,"토적및재료집계";#N/A,#N/A,TRUE,"토적및재료집계";#N/A,#N/A,TRUE,"단위량"}</definedName>
    <definedName name="집계" hidden="1">{#N/A,#N/A,FALSE,"명세표"}</definedName>
    <definedName name="ㅊㅊㅊ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차" hidden="1">{"'자리배치도'!$AG$1:$CI$28"}</definedName>
    <definedName name="철거사용내역" hidden="1">{#N/A,#N/A,TRUE,"토적및재료집계";#N/A,#N/A,TRUE,"토적및재료집계";#N/A,#N/A,TRUE,"단위량"}</definedName>
    <definedName name="철근자료" localSheetId="0" hidden="1">#REF!</definedName>
    <definedName name="철근자료" hidden="1">#REF!</definedName>
    <definedName name="칠곡" hidden="1">{#N/A,#N/A,TRUE,"손익보고"}</definedName>
    <definedName name="ㅋ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ㅁ" hidden="1">{#N/A,#N/A,FALSE,"명세표"}</definedName>
    <definedName name="ㅋㅋㅋ" hidden="1">{#N/A,#N/A,FALSE,"명세표"}</definedName>
    <definedName name="카" hidden="1">{"'자리배치도'!$AG$1:$CI$28"}</definedName>
    <definedName name="케이블간지" hidden="1">{#N/A,#N/A,TRUE,"토적및재료집계";#N/A,#N/A,TRUE,"토적및재료집계";#N/A,#N/A,TRUE,"단위량"}</definedName>
    <definedName name="타" hidden="1">{"'자리배치도'!$AG$1:$CI$28"}</definedName>
    <definedName name="타견적" hidden="1">[13]수량산출!$A$1:$A$8282</definedName>
    <definedName name="토" hidden="1">{#N/A,#N/A,TRUE,"토적및재료집계";#N/A,#N/A,TRUE,"토적및재료집계";#N/A,#N/A,TRUE,"단위량"}</definedName>
    <definedName name="토적" hidden="1">{#N/A,#N/A,TRUE,"토적및재료집계";#N/A,#N/A,TRUE,"토적및재료집계";#N/A,#N/A,TRUE,"단위량"}</definedName>
    <definedName name="토적집계1" hidden="1">{#N/A,#N/A,TRUE,"토적및재료집계";#N/A,#N/A,TRUE,"토적및재료집계";#N/A,#N/A,TRUE,"단위량"}</definedName>
    <definedName name="ㅍㅍ" hidden="1">'[1]P-J'!$S$51:$AV$51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ㅍ" hidden="1">'[1]P-J'!$O$64:$O$131</definedName>
    <definedName name="ㅍㅍㅍㅍㅍ" hidden="1">'[1]P-J'!$O$131:$O$201</definedName>
    <definedName name="ㅍㅍㅍㅍㅍㅍ" hidden="1">'[1]P-J'!$O$202:$O$271</definedName>
    <definedName name="ㅍㅍㅍㅍㅍㅍㅍ" hidden="1">'[1]P-J'!$O$272:$O$341</definedName>
    <definedName name="파" hidden="1">{"'자리배치도'!$AG$1:$CI$28"}</definedName>
    <definedName name="파일" localSheetId="0" hidden="1">#REF!</definedName>
    <definedName name="파일" hidden="1">#REF!</definedName>
    <definedName name="표지" hidden="1">{#N/A,#N/A,TRUE,"토적및재료집계";#N/A,#N/A,TRUE,"토적및재료집계";#N/A,#N/A,TRUE,"단위량"}</definedName>
    <definedName name="표지2" hidden="1">{#N/A,#N/A,TRUE,"토적및재료집계";#N/A,#N/A,TRUE,"토적및재료집계";#N/A,#N/A,TRUE,"단위량"}</definedName>
    <definedName name="풍전2" hidden="1">{#N/A,#N/A,TRUE,"손익보고"}</definedName>
    <definedName name="피스표" hidden="1">{#N/A,#N/A,TRUE,"토적및재료집계";#N/A,#N/A,TRUE,"토적및재료집계";#N/A,#N/A,TRUE,"단위량"}</definedName>
    <definedName name="ㅎㄴ" hidden="1">'[10]N賃率-職'!$I$5:$I$30</definedName>
    <definedName name="ㅎㄹ" localSheetId="0" hidden="1">#REF!</definedName>
    <definedName name="ㅎㄹ" hidden="1">#REF!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ㅇ" hidden="1">{"'용역비'!$A$4:$C$8"}</definedName>
    <definedName name="ㅎ오" hidden="1">{"'용역비'!$A$4:$C$8"}</definedName>
    <definedName name="하" hidden="1">{"'자리배치도'!$AG$1:$CI$28"}</definedName>
    <definedName name="하하하" hidden="1">{#N/A,#N/A,FALSE,"명세표"}</definedName>
    <definedName name="학교" hidden="1">{#N/A,#N/A,FALSE,"전력간선"}</definedName>
    <definedName name="한" hidden="1">{#N/A,#N/A,FALSE,"조골재"}</definedName>
    <definedName name="한글" hidden="1">{#N/A,#N/A,FALSE,"3가";#N/A,#N/A,FALSE,"3나";#N/A,#N/A,FALSE,"3다"}</definedName>
    <definedName name="한동" hidden="1">{#N/A,#N/A,FALSE,"단가표지"}</definedName>
    <definedName name="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호호" hidden="1">{#N/A,#N/A,FALSE,"명세표"}</definedName>
    <definedName name="호ㅓ" hidden="1">{"'용역비'!$A$4:$C$8"}</definedName>
    <definedName name="홍ㄹㄴㄷㄱ" localSheetId="0" hidden="1">#REF!</definedName>
    <definedName name="홍ㄹㄴㄷㄱ" hidden="1">#REF!</definedName>
    <definedName name="홍ㅇ호" hidden="1">{"'용역비'!$A$4:$C$8"}</definedName>
    <definedName name="ㅏㅏㅏ" hidden="1">{#N/A,#N/A,FALSE,"명세표"}</definedName>
    <definedName name="ㅏㅕ라ㅕ" hidden="1">[1]Sheet14!$Q$48:$AT$48</definedName>
    <definedName name="ㅑㅕㅑ" hidden="1">{#N/A,#N/A,FALSE,"전력간선"}</definedName>
    <definedName name="ㅓ" hidden="1">'[1]P-J'!$Q$45:$AT$45</definedName>
    <definedName name="ㅓㅓㅓ" hidden="1">{#N/A,#N/A,FALSE,"전력간선"}</definedName>
    <definedName name="ㅓㅜㅏ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ㅔㅔ" hidden="1">{#N/A,#N/A,FALSE,"명세표"}</definedName>
    <definedName name="ㅔㅔㅔ" hidden="1">{#N/A,#N/A,TRUE,"토적및재료집계";#N/A,#N/A,TRUE,"토적및재료집계";#N/A,#N/A,TRUE,"단위량"}</definedName>
    <definedName name="ㅔㅔㅔㅔㅔ" hidden="1">'[1]P-J'!$Q$45:$AT$45</definedName>
    <definedName name="ㅕ" hidden="1">'[1]P-J'!$Q$48:$AT$48</definedName>
    <definedName name="ㅕㅕㅕ" hidden="1">'[1]P-J'!$L$61:$L$130</definedName>
    <definedName name="ㅗㅗ" hidden="1">{#N/A,#N/A,FALSE,"명세표"}</definedName>
    <definedName name="ㅗㅗㅗ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ㅛ쇼ㅛ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ㅛㅕㅑ" hidden="1">'[12]N賃率-職'!$I$5:$I$30</definedName>
    <definedName name="ㅛㅛㅛㅛ" hidden="1">[14]수량산출!$A$1:$A$8561</definedName>
    <definedName name="ㅜ" localSheetId="0" hidden="1">[5]수량산출!#REF!</definedName>
    <definedName name="ㅜ" hidden="1">[5]수량산출!#REF!</definedName>
    <definedName name="ㅜㅜ" hidden="1">{#N/A,#N/A,TRUE,"토적및재료집계";#N/A,#N/A,TRUE,"토적및재료집계";#N/A,#N/A,TRUE,"단위량"}</definedName>
    <definedName name="ㅠ" hidden="1">'[1]P-J'!$S$48:$AV$48</definedName>
    <definedName name="ㅠㄴㅀㅎ" hidden="1">[1]Sheet13!$N$131:$N$201</definedName>
    <definedName name="ㅠㅁㄹㅇㄹ" hidden="1">[1]Sheet13!$N$272:$N$341</definedName>
    <definedName name="ㅠ뮤ㅐ" localSheetId="0" hidden="1">#REF!</definedName>
    <definedName name="ㅠ뮤ㅐ" hidden="1">#REF!</definedName>
    <definedName name="ㅠㅇㅁㄹㅇㅁ" hidden="1">[1]Sheet13!$N$202:$N$271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ㅠ" hidden="1">'[1]P-J'!$S$48:$AV$48</definedName>
    <definedName name="ㅠㅠㅠ" hidden="1">[1]Sheet13!$S$48:$AV$48</definedName>
    <definedName name="ㅠㅠㅠㅠ" hidden="1">'[1]P-J'!$N$64:$N$131</definedName>
    <definedName name="ㅠㅠㅠㅠㅠ" hidden="1">'[1]P-J'!$N$131:$N$201</definedName>
    <definedName name="ㅠㅠㅠㅠㅠㅠ" hidden="1">'[1]P-J'!$N$202:$N$271</definedName>
    <definedName name="ㅡ" hidden="1">'[1]P-J'!$M$61:$M$130</definedName>
    <definedName name="ㅡㅡ" hidden="1">{#N/A,#N/A,FALSE,"명세표"}</definedName>
    <definedName name="ㅣㅏㅚㅗㅓ" hidden="1">[1]Sheet14!$L$61:$L$130</definedName>
    <definedName name="ㅣㅣ" hidden="1">{#N/A,#N/A,FALSE,"골재소요량";#N/A,#N/A,FALSE,"골재소요량"}</definedName>
    <definedName name="ㅣㅣㅣㅣ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</definedName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0"/>
  <c r="F35"/>
  <c r="K33"/>
  <c r="L31"/>
  <c r="K31" s="1"/>
  <c r="L30"/>
  <c r="K30" s="1"/>
  <c r="L27"/>
  <c r="K27" s="1"/>
  <c r="L26"/>
  <c r="K26" s="1"/>
  <c r="L25"/>
  <c r="K25" s="1"/>
  <c r="L24"/>
  <c r="K24" s="1"/>
  <c r="L23"/>
  <c r="K23" s="1"/>
  <c r="L22"/>
  <c r="K22" s="1"/>
  <c r="L21"/>
  <c r="K21" s="1"/>
  <c r="L20"/>
  <c r="K20" s="1"/>
  <c r="L19"/>
  <c r="K19" s="1"/>
  <c r="L18"/>
  <c r="K18" s="1"/>
  <c r="L17"/>
  <c r="K17" s="1"/>
  <c r="L14"/>
  <c r="K14" s="1"/>
  <c r="B31" l="1"/>
  <c r="B30"/>
  <c r="I12" i="3"/>
  <c r="I13"/>
  <c r="I16"/>
  <c r="I17"/>
  <c r="I31"/>
  <c r="G32"/>
  <c r="G31"/>
  <c r="G30"/>
  <c r="G17"/>
  <c r="G16"/>
  <c r="G13"/>
  <c r="G12"/>
  <c r="B5"/>
  <c r="A5" i="6"/>
  <c r="B5" i="7"/>
  <c r="A5" i="8"/>
  <c r="G87" l="1"/>
  <c r="H87" s="1"/>
  <c r="I85"/>
  <c r="J85" s="1"/>
  <c r="G85"/>
  <c r="E85"/>
  <c r="F85" s="1"/>
  <c r="I83"/>
  <c r="G83"/>
  <c r="H83" s="1"/>
  <c r="I82"/>
  <c r="J82" s="1"/>
  <c r="G82"/>
  <c r="H82" s="1"/>
  <c r="I81"/>
  <c r="J81" s="1"/>
  <c r="G81"/>
  <c r="H81" s="1"/>
  <c r="I79"/>
  <c r="J79" s="1"/>
  <c r="G79"/>
  <c r="H79" s="1"/>
  <c r="I77"/>
  <c r="G77"/>
  <c r="H77" s="1"/>
  <c r="I62"/>
  <c r="J62" s="1"/>
  <c r="G62"/>
  <c r="H62" s="1"/>
  <c r="E62"/>
  <c r="F62" s="1"/>
  <c r="I60"/>
  <c r="J60" s="1"/>
  <c r="G60"/>
  <c r="H60" s="1"/>
  <c r="I59"/>
  <c r="J59" s="1"/>
  <c r="G59"/>
  <c r="E59"/>
  <c r="I58"/>
  <c r="J58" s="1"/>
  <c r="G58"/>
  <c r="H58" s="1"/>
  <c r="I56"/>
  <c r="J56" s="1"/>
  <c r="G56"/>
  <c r="I54"/>
  <c r="J54" s="1"/>
  <c r="G54"/>
  <c r="H54" s="1"/>
  <c r="I47"/>
  <c r="J47" s="1"/>
  <c r="G47"/>
  <c r="H47" s="1"/>
  <c r="E47"/>
  <c r="F47" s="1"/>
  <c r="G45"/>
  <c r="H45" s="1"/>
  <c r="E45"/>
  <c r="F45" s="1"/>
  <c r="I42"/>
  <c r="J42" s="1"/>
  <c r="G42"/>
  <c r="H42" s="1"/>
  <c r="E42"/>
  <c r="F42" s="1"/>
  <c r="I40"/>
  <c r="G40"/>
  <c r="I38"/>
  <c r="J38" s="1"/>
  <c r="G38"/>
  <c r="H38" s="1"/>
  <c r="I37"/>
  <c r="G37"/>
  <c r="H37" s="1"/>
  <c r="I35"/>
  <c r="G35"/>
  <c r="H35" s="1"/>
  <c r="I33"/>
  <c r="G33"/>
  <c r="H33" s="1"/>
  <c r="I31"/>
  <c r="J31" s="1"/>
  <c r="G31"/>
  <c r="H31" s="1"/>
  <c r="I10"/>
  <c r="G10"/>
  <c r="H10" s="1"/>
  <c r="E10"/>
  <c r="F10" s="1"/>
  <c r="I9"/>
  <c r="J9" s="1"/>
  <c r="G9"/>
  <c r="I118" i="6"/>
  <c r="J118" s="1"/>
  <c r="G118"/>
  <c r="H118" s="1"/>
  <c r="E118"/>
  <c r="I117"/>
  <c r="J117" s="1"/>
  <c r="G117"/>
  <c r="H117" s="1"/>
  <c r="E117"/>
  <c r="F117" s="1"/>
  <c r="I116"/>
  <c r="G116"/>
  <c r="H116" s="1"/>
  <c r="E116"/>
  <c r="I115"/>
  <c r="J115" s="1"/>
  <c r="G115"/>
  <c r="E115"/>
  <c r="F115" s="1"/>
  <c r="G114"/>
  <c r="H114" s="1"/>
  <c r="E114"/>
  <c r="F114" s="1"/>
  <c r="I112"/>
  <c r="J112" s="1"/>
  <c r="G112"/>
  <c r="H112" s="1"/>
  <c r="I111"/>
  <c r="G111"/>
  <c r="H111" s="1"/>
  <c r="I110"/>
  <c r="J110" s="1"/>
  <c r="G110"/>
  <c r="H110" s="1"/>
  <c r="I105"/>
  <c r="J105" s="1"/>
  <c r="G105"/>
  <c r="H105" s="1"/>
  <c r="E105"/>
  <c r="I104"/>
  <c r="J104" s="1"/>
  <c r="G104"/>
  <c r="H104" s="1"/>
  <c r="E104"/>
  <c r="F104" s="1"/>
  <c r="I103"/>
  <c r="G103"/>
  <c r="H103" s="1"/>
  <c r="E103"/>
  <c r="F103" s="1"/>
  <c r="I102"/>
  <c r="J102" s="1"/>
  <c r="G102"/>
  <c r="E102"/>
  <c r="F102" s="1"/>
  <c r="G101"/>
  <c r="H101" s="1"/>
  <c r="E101"/>
  <c r="F101" s="1"/>
  <c r="I99"/>
  <c r="G99"/>
  <c r="H99" s="1"/>
  <c r="I98"/>
  <c r="J98" s="1"/>
  <c r="G98"/>
  <c r="I97"/>
  <c r="J97" s="1"/>
  <c r="G97"/>
  <c r="G88"/>
  <c r="H88" s="1"/>
  <c r="H89" s="1"/>
  <c r="F18" i="7" s="1"/>
  <c r="G113" i="6" s="1"/>
  <c r="H113" s="1"/>
  <c r="E88"/>
  <c r="F88" s="1"/>
  <c r="F89" s="1"/>
  <c r="I83"/>
  <c r="J83" s="1"/>
  <c r="G83"/>
  <c r="H83" s="1"/>
  <c r="E83"/>
  <c r="F83" s="1"/>
  <c r="I82"/>
  <c r="J82" s="1"/>
  <c r="G82"/>
  <c r="H82" s="1"/>
  <c r="E82"/>
  <c r="F82" s="1"/>
  <c r="I81"/>
  <c r="J81" s="1"/>
  <c r="G81"/>
  <c r="H81" s="1"/>
  <c r="E81"/>
  <c r="I80"/>
  <c r="J80" s="1"/>
  <c r="G80"/>
  <c r="H80" s="1"/>
  <c r="E80"/>
  <c r="K80" s="1"/>
  <c r="G79"/>
  <c r="H79" s="1"/>
  <c r="E79"/>
  <c r="F79" s="1"/>
  <c r="I77"/>
  <c r="J77" s="1"/>
  <c r="G77"/>
  <c r="I76"/>
  <c r="J76" s="1"/>
  <c r="G76"/>
  <c r="H76" s="1"/>
  <c r="I75"/>
  <c r="J75" s="1"/>
  <c r="G75"/>
  <c r="H75" s="1"/>
  <c r="I70"/>
  <c r="J70" s="1"/>
  <c r="G70"/>
  <c r="H70" s="1"/>
  <c r="E70"/>
  <c r="F70" s="1"/>
  <c r="I69"/>
  <c r="J69" s="1"/>
  <c r="G69"/>
  <c r="H69" s="1"/>
  <c r="E69"/>
  <c r="F69" s="1"/>
  <c r="I68"/>
  <c r="J68" s="1"/>
  <c r="G68"/>
  <c r="H68" s="1"/>
  <c r="E68"/>
  <c r="F68" s="1"/>
  <c r="I67"/>
  <c r="J67" s="1"/>
  <c r="G67"/>
  <c r="H67" s="1"/>
  <c r="E67"/>
  <c r="F67" s="1"/>
  <c r="G66"/>
  <c r="H66" s="1"/>
  <c r="E66"/>
  <c r="F66" s="1"/>
  <c r="I64"/>
  <c r="J64" s="1"/>
  <c r="G64"/>
  <c r="H64" s="1"/>
  <c r="I63"/>
  <c r="G63"/>
  <c r="H63" s="1"/>
  <c r="I62"/>
  <c r="J62" s="1"/>
  <c r="G62"/>
  <c r="H62" s="1"/>
  <c r="I53"/>
  <c r="J53" s="1"/>
  <c r="G53"/>
  <c r="E53"/>
  <c r="F53" s="1"/>
  <c r="I51"/>
  <c r="J51" s="1"/>
  <c r="G51"/>
  <c r="G50"/>
  <c r="E50"/>
  <c r="I46"/>
  <c r="J46" s="1"/>
  <c r="G46"/>
  <c r="H46" s="1"/>
  <c r="E46"/>
  <c r="I44"/>
  <c r="J44" s="1"/>
  <c r="G44"/>
  <c r="H44" s="1"/>
  <c r="G43"/>
  <c r="H43" s="1"/>
  <c r="E43"/>
  <c r="F43" s="1"/>
  <c r="I39"/>
  <c r="J39" s="1"/>
  <c r="G39"/>
  <c r="H39" s="1"/>
  <c r="E39"/>
  <c r="I38"/>
  <c r="J38" s="1"/>
  <c r="G38"/>
  <c r="H38" s="1"/>
  <c r="I37"/>
  <c r="J37" s="1"/>
  <c r="G37"/>
  <c r="H37" s="1"/>
  <c r="I36"/>
  <c r="G36"/>
  <c r="H36" s="1"/>
  <c r="I35"/>
  <c r="J35" s="1"/>
  <c r="G35"/>
  <c r="I34"/>
  <c r="J34" s="1"/>
  <c r="G34"/>
  <c r="H34" s="1"/>
  <c r="I30"/>
  <c r="J30" s="1"/>
  <c r="G30"/>
  <c r="H30" s="1"/>
  <c r="E30"/>
  <c r="F30" s="1"/>
  <c r="I29"/>
  <c r="J29" s="1"/>
  <c r="G29"/>
  <c r="E29"/>
  <c r="F29" s="1"/>
  <c r="I28"/>
  <c r="J28" s="1"/>
  <c r="G28"/>
  <c r="I24"/>
  <c r="J24" s="1"/>
  <c r="G24"/>
  <c r="E24"/>
  <c r="F24" s="1"/>
  <c r="I22"/>
  <c r="J22" s="1"/>
  <c r="G22"/>
  <c r="H22" s="1"/>
  <c r="G21"/>
  <c r="H21" s="1"/>
  <c r="E21"/>
  <c r="F21" s="1"/>
  <c r="W33" i="3"/>
  <c r="I114" i="6" s="1"/>
  <c r="J114" s="1"/>
  <c r="P32" i="3"/>
  <c r="E38" i="6" s="1"/>
  <c r="F38" s="1"/>
  <c r="E35"/>
  <c r="P30" i="3"/>
  <c r="E34" i="6" s="1"/>
  <c r="F34" s="1"/>
  <c r="P29" i="3"/>
  <c r="E87" i="8" s="1"/>
  <c r="F87" s="1"/>
  <c r="W29" i="3"/>
  <c r="I87" i="8" s="1"/>
  <c r="J87" s="1"/>
  <c r="P28" i="3"/>
  <c r="E82" i="8" s="1"/>
  <c r="F82" s="1"/>
  <c r="W26" i="3"/>
  <c r="I45" i="8" s="1"/>
  <c r="J45" s="1"/>
  <c r="P24" i="3"/>
  <c r="E83" i="8" s="1"/>
  <c r="P23" i="3"/>
  <c r="E38" i="8" s="1"/>
  <c r="F38" s="1"/>
  <c r="P22" i="3"/>
  <c r="E58" i="8" s="1"/>
  <c r="E35"/>
  <c r="F35" s="1"/>
  <c r="P20" i="3"/>
  <c r="E33" i="8" s="1"/>
  <c r="P19" i="3"/>
  <c r="E77" i="8" s="1"/>
  <c r="F77" s="1"/>
  <c r="P18" i="3"/>
  <c r="E9" i="8" s="1"/>
  <c r="F9" s="1"/>
  <c r="P17" i="3"/>
  <c r="E36" i="6" s="1"/>
  <c r="F36" s="1"/>
  <c r="P16" i="3"/>
  <c r="E28" i="6" s="1"/>
  <c r="P15" i="3"/>
  <c r="E75" i="6" s="1"/>
  <c r="F75" s="1"/>
  <c r="P14" i="3"/>
  <c r="E77" i="6" s="1"/>
  <c r="F77" s="1"/>
  <c r="E37"/>
  <c r="F37" s="1"/>
  <c r="E51"/>
  <c r="F51" s="1"/>
  <c r="E52" s="1"/>
  <c r="F52" s="1"/>
  <c r="P11" i="3"/>
  <c r="E111" i="6" s="1"/>
  <c r="F111" s="1"/>
  <c r="W10" i="3"/>
  <c r="I88" i="6" s="1"/>
  <c r="J88" s="1"/>
  <c r="J89" s="1"/>
  <c r="G18" i="7" s="1"/>
  <c r="I78" i="6" s="1"/>
  <c r="J78" s="1"/>
  <c r="W9" i="3"/>
  <c r="I43" i="6" s="1"/>
  <c r="J43" s="1"/>
  <c r="W8" i="3"/>
  <c r="I50" i="6" s="1"/>
  <c r="J50" s="1"/>
  <c r="H119"/>
  <c r="J119"/>
  <c r="F118"/>
  <c r="J116"/>
  <c r="H115"/>
  <c r="J111"/>
  <c r="H106"/>
  <c r="J106"/>
  <c r="F105"/>
  <c r="J103"/>
  <c r="H102"/>
  <c r="J99"/>
  <c r="H97"/>
  <c r="H84"/>
  <c r="J84"/>
  <c r="F81"/>
  <c r="H71"/>
  <c r="J71"/>
  <c r="H53"/>
  <c r="H52"/>
  <c r="J52"/>
  <c r="H50"/>
  <c r="F46"/>
  <c r="H45"/>
  <c r="J45"/>
  <c r="J36"/>
  <c r="H35"/>
  <c r="H28"/>
  <c r="H23"/>
  <c r="J23"/>
  <c r="J83" i="8"/>
  <c r="J77"/>
  <c r="H59"/>
  <c r="J40"/>
  <c r="J37"/>
  <c r="J33"/>
  <c r="J10"/>
  <c r="H9"/>
  <c r="F80" i="6" l="1"/>
  <c r="E112"/>
  <c r="F112" s="1"/>
  <c r="H29" i="8"/>
  <c r="G10" i="9" s="1"/>
  <c r="H10" s="1"/>
  <c r="E31" i="8"/>
  <c r="F31" s="1"/>
  <c r="L31" s="1"/>
  <c r="K59"/>
  <c r="K24" i="6"/>
  <c r="E99"/>
  <c r="F99" s="1"/>
  <c r="L99" s="1"/>
  <c r="K83" i="8"/>
  <c r="F83"/>
  <c r="L83" s="1"/>
  <c r="F58"/>
  <c r="L58" s="1"/>
  <c r="K58"/>
  <c r="E79"/>
  <c r="F79" s="1"/>
  <c r="L79" s="1"/>
  <c r="F59"/>
  <c r="L59" s="1"/>
  <c r="E63" i="6"/>
  <c r="F63" s="1"/>
  <c r="I66"/>
  <c r="J66" s="1"/>
  <c r="L66" s="1"/>
  <c r="E76"/>
  <c r="F76" s="1"/>
  <c r="L76" s="1"/>
  <c r="I79"/>
  <c r="J79" s="1"/>
  <c r="J85" s="1"/>
  <c r="G17" i="7" s="1"/>
  <c r="I58" i="6" s="1"/>
  <c r="J58" s="1"/>
  <c r="E97"/>
  <c r="F97" s="1"/>
  <c r="L97" s="1"/>
  <c r="E110"/>
  <c r="F110" s="1"/>
  <c r="L110" s="1"/>
  <c r="K10" i="8"/>
  <c r="E56"/>
  <c r="F56" s="1"/>
  <c r="K77"/>
  <c r="E44" i="6"/>
  <c r="F44" s="1"/>
  <c r="E45" s="1"/>
  <c r="F45" s="1"/>
  <c r="L45" s="1"/>
  <c r="K114"/>
  <c r="I21"/>
  <c r="J21" s="1"/>
  <c r="J25" s="1"/>
  <c r="G10" i="7" s="1"/>
  <c r="I39" i="8" s="1"/>
  <c r="J39" s="1"/>
  <c r="E62" i="6"/>
  <c r="F62" s="1"/>
  <c r="L62" s="1"/>
  <c r="E40" i="8"/>
  <c r="F40" s="1"/>
  <c r="E54"/>
  <c r="F54" s="1"/>
  <c r="L54" s="1"/>
  <c r="E60"/>
  <c r="F60" s="1"/>
  <c r="L60" s="1"/>
  <c r="E81"/>
  <c r="F81" s="1"/>
  <c r="L81" s="1"/>
  <c r="E22" i="6"/>
  <c r="F22" s="1"/>
  <c r="E23" s="1"/>
  <c r="F23" s="1"/>
  <c r="L23" s="1"/>
  <c r="E64"/>
  <c r="F64" s="1"/>
  <c r="L64" s="1"/>
  <c r="E98"/>
  <c r="F98" s="1"/>
  <c r="I101"/>
  <c r="J101" s="1"/>
  <c r="L101" s="1"/>
  <c r="E37" i="8"/>
  <c r="F37" s="1"/>
  <c r="L37" s="1"/>
  <c r="H40"/>
  <c r="K62"/>
  <c r="H24" i="6"/>
  <c r="H25" s="1"/>
  <c r="F10" i="7" s="1"/>
  <c r="G39" i="8" s="1"/>
  <c r="H39" s="1"/>
  <c r="J63" i="6"/>
  <c r="K68"/>
  <c r="K28"/>
  <c r="K35"/>
  <c r="K39"/>
  <c r="K50"/>
  <c r="K81"/>
  <c r="K115"/>
  <c r="J31"/>
  <c r="G11" i="7" s="1"/>
  <c r="I84" i="8" s="1"/>
  <c r="J84" s="1"/>
  <c r="K34" i="6"/>
  <c r="L52"/>
  <c r="K67"/>
  <c r="K69"/>
  <c r="K111"/>
  <c r="K116"/>
  <c r="L38"/>
  <c r="H40"/>
  <c r="F12" i="7" s="1"/>
  <c r="G86" i="8" s="1"/>
  <c r="H86" s="1"/>
  <c r="K70" i="6"/>
  <c r="K88"/>
  <c r="K105"/>
  <c r="K29"/>
  <c r="K30"/>
  <c r="K36"/>
  <c r="J40"/>
  <c r="G12" i="7" s="1"/>
  <c r="I63" i="8" s="1"/>
  <c r="J63" s="1"/>
  <c r="H47" i="6"/>
  <c r="F13" i="7" s="1"/>
  <c r="G44" i="8" s="1"/>
  <c r="H44" s="1"/>
  <c r="J47" i="6"/>
  <c r="G13" i="7" s="1"/>
  <c r="I44" i="8" s="1"/>
  <c r="J44" s="1"/>
  <c r="K51" i="6"/>
  <c r="K77"/>
  <c r="K103"/>
  <c r="K112"/>
  <c r="F116"/>
  <c r="L116" s="1"/>
  <c r="K118"/>
  <c r="L36"/>
  <c r="K38"/>
  <c r="K46"/>
  <c r="J54"/>
  <c r="G14" i="7" s="1"/>
  <c r="I46" i="8" s="1"/>
  <c r="J46" s="1"/>
  <c r="K75" i="6"/>
  <c r="K117"/>
  <c r="L46"/>
  <c r="E106"/>
  <c r="F106" s="1"/>
  <c r="L106" s="1"/>
  <c r="H29"/>
  <c r="H31" s="1"/>
  <c r="F11" i="7" s="1"/>
  <c r="G61" i="8" s="1"/>
  <c r="H61" s="1"/>
  <c r="F35" i="6"/>
  <c r="F39"/>
  <c r="L39" s="1"/>
  <c r="K43"/>
  <c r="H51"/>
  <c r="L51" s="1"/>
  <c r="K82"/>
  <c r="K83"/>
  <c r="H98"/>
  <c r="L111"/>
  <c r="K37"/>
  <c r="F50"/>
  <c r="L50" s="1"/>
  <c r="K53"/>
  <c r="E71"/>
  <c r="F71" s="1"/>
  <c r="L71" s="1"/>
  <c r="L68"/>
  <c r="K104"/>
  <c r="E119"/>
  <c r="F119" s="1"/>
  <c r="L119" s="1"/>
  <c r="K102"/>
  <c r="F28"/>
  <c r="F31" s="1"/>
  <c r="E11" i="7" s="1"/>
  <c r="L67" i="6"/>
  <c r="H77"/>
  <c r="L77" s="1"/>
  <c r="E84"/>
  <c r="F84" s="1"/>
  <c r="L84" s="1"/>
  <c r="K33" i="8"/>
  <c r="F33"/>
  <c r="L33" s="1"/>
  <c r="K35"/>
  <c r="G100" i="6"/>
  <c r="H100" s="1"/>
  <c r="K85" i="8"/>
  <c r="I100" i="6"/>
  <c r="J100" s="1"/>
  <c r="J107" s="1"/>
  <c r="G20" i="7" s="1"/>
  <c r="I92" i="6" s="1"/>
  <c r="J92" s="1"/>
  <c r="I113"/>
  <c r="J113" s="1"/>
  <c r="I86" i="8"/>
  <c r="J86" s="1"/>
  <c r="H120" i="6"/>
  <c r="F21" i="7" s="1"/>
  <c r="G93" i="6" s="1"/>
  <c r="H93" s="1"/>
  <c r="F29" i="8"/>
  <c r="E10" i="9" s="1"/>
  <c r="F10" s="1"/>
  <c r="K38" i="8"/>
  <c r="K42"/>
  <c r="K47"/>
  <c r="H56"/>
  <c r="H85"/>
  <c r="L85" s="1"/>
  <c r="K82"/>
  <c r="K9"/>
  <c r="K45"/>
  <c r="L9"/>
  <c r="J35"/>
  <c r="L35" s="1"/>
  <c r="K87"/>
  <c r="L87"/>
  <c r="L82"/>
  <c r="L77"/>
  <c r="L62"/>
  <c r="L47"/>
  <c r="L45"/>
  <c r="L42"/>
  <c r="L38"/>
  <c r="L10"/>
  <c r="J29"/>
  <c r="I10" i="9" s="1"/>
  <c r="J10" s="1"/>
  <c r="L118" i="6"/>
  <c r="L117"/>
  <c r="L115"/>
  <c r="L114"/>
  <c r="L112"/>
  <c r="L105"/>
  <c r="L104"/>
  <c r="L103"/>
  <c r="L102"/>
  <c r="I65"/>
  <c r="J65" s="1"/>
  <c r="G65"/>
  <c r="H65" s="1"/>
  <c r="H72" s="1"/>
  <c r="F16" i="7" s="1"/>
  <c r="G57" i="6" s="1"/>
  <c r="H57" s="1"/>
  <c r="G78"/>
  <c r="H78" s="1"/>
  <c r="L89"/>
  <c r="L88"/>
  <c r="E18" i="7"/>
  <c r="L83" i="6"/>
  <c r="L82"/>
  <c r="L81"/>
  <c r="L80"/>
  <c r="L79"/>
  <c r="L75"/>
  <c r="L70"/>
  <c r="L69"/>
  <c r="L53"/>
  <c r="F54"/>
  <c r="L44"/>
  <c r="L43"/>
  <c r="L37"/>
  <c r="L34"/>
  <c r="L30"/>
  <c r="L21"/>
  <c r="K52"/>
  <c r="K22" l="1"/>
  <c r="K23"/>
  <c r="L31"/>
  <c r="G43" i="8"/>
  <c r="H43" s="1"/>
  <c r="K45" i="6"/>
  <c r="L22"/>
  <c r="K37" i="8"/>
  <c r="F25" i="6"/>
  <c r="L25" s="1"/>
  <c r="L24"/>
  <c r="K106"/>
  <c r="F47"/>
  <c r="E13" i="7" s="1"/>
  <c r="H13" s="1"/>
  <c r="K99" i="6"/>
  <c r="K66"/>
  <c r="K44"/>
  <c r="K31" i="8"/>
  <c r="L40"/>
  <c r="K71" i="6"/>
  <c r="J72"/>
  <c r="G16" i="7" s="1"/>
  <c r="I57" i="6" s="1"/>
  <c r="J57" s="1"/>
  <c r="J59" s="1"/>
  <c r="G15" i="7" s="1"/>
  <c r="I13" i="6" s="1"/>
  <c r="J13" s="1"/>
  <c r="J14" s="1"/>
  <c r="G8" i="7" s="1"/>
  <c r="I80" i="8" s="1"/>
  <c r="J80" s="1"/>
  <c r="K60"/>
  <c r="L56"/>
  <c r="I43"/>
  <c r="J43" s="1"/>
  <c r="H107" i="6"/>
  <c r="F20" i="7" s="1"/>
  <c r="G92" i="6" s="1"/>
  <c r="H92" s="1"/>
  <c r="H94" s="1"/>
  <c r="K76"/>
  <c r="L63"/>
  <c r="K56" i="8"/>
  <c r="K79" i="6"/>
  <c r="K21"/>
  <c r="K98"/>
  <c r="K64"/>
  <c r="L98"/>
  <c r="K97"/>
  <c r="K63"/>
  <c r="L28"/>
  <c r="H85"/>
  <c r="F17" i="7" s="1"/>
  <c r="G58" i="6" s="1"/>
  <c r="H58" s="1"/>
  <c r="H59" s="1"/>
  <c r="F15" i="7" s="1"/>
  <c r="G13" i="6" s="1"/>
  <c r="H13" s="1"/>
  <c r="H14" s="1"/>
  <c r="F8" i="7" s="1"/>
  <c r="I41" i="8"/>
  <c r="J41" s="1"/>
  <c r="F40" i="6"/>
  <c r="E12" i="7" s="1"/>
  <c r="E43" i="8" s="1"/>
  <c r="F43" s="1"/>
  <c r="K101" i="6"/>
  <c r="K110"/>
  <c r="K81" i="8"/>
  <c r="K119" i="6"/>
  <c r="L29"/>
  <c r="I61" i="8"/>
  <c r="J61" s="1"/>
  <c r="G84"/>
  <c r="H84" s="1"/>
  <c r="K79"/>
  <c r="K62" i="6"/>
  <c r="K54" i="8"/>
  <c r="K40"/>
  <c r="L10" i="9"/>
  <c r="L29" i="8"/>
  <c r="G41"/>
  <c r="H41" s="1"/>
  <c r="G63"/>
  <c r="H63" s="1"/>
  <c r="L35" i="6"/>
  <c r="K84"/>
  <c r="H54"/>
  <c r="F14" i="7" s="1"/>
  <c r="G46" i="8" s="1"/>
  <c r="H46" s="1"/>
  <c r="J120" i="6"/>
  <c r="G21" i="7" s="1"/>
  <c r="I93" i="6" s="1"/>
  <c r="J93" s="1"/>
  <c r="J94" s="1"/>
  <c r="G19" i="7" s="1"/>
  <c r="I17" i="6" s="1"/>
  <c r="J17" s="1"/>
  <c r="J18" s="1"/>
  <c r="G9" i="7" s="1"/>
  <c r="I36" i="8" s="1"/>
  <c r="J36" s="1"/>
  <c r="H11" i="7"/>
  <c r="E61" i="8"/>
  <c r="E84"/>
  <c r="E41"/>
  <c r="E100" i="6"/>
  <c r="E113"/>
  <c r="K10" i="9"/>
  <c r="H18" i="7"/>
  <c r="E65" i="6"/>
  <c r="E78"/>
  <c r="E14" i="7"/>
  <c r="H12" l="1"/>
  <c r="E86" i="8"/>
  <c r="F86" s="1"/>
  <c r="L86" s="1"/>
  <c r="E10" i="7"/>
  <c r="H10" s="1"/>
  <c r="L54" i="6"/>
  <c r="E44" i="8"/>
  <c r="K44" s="1"/>
  <c r="L47" i="6"/>
  <c r="E63" i="8"/>
  <c r="K63" s="1"/>
  <c r="L40" i="6"/>
  <c r="K43" i="8"/>
  <c r="I9" i="6"/>
  <c r="J9" s="1"/>
  <c r="J10" s="1"/>
  <c r="G7" i="7" s="1"/>
  <c r="I32" i="8" s="1"/>
  <c r="J32" s="1"/>
  <c r="I57"/>
  <c r="J57" s="1"/>
  <c r="I34"/>
  <c r="J34" s="1"/>
  <c r="L43"/>
  <c r="F100" i="6"/>
  <c r="K100"/>
  <c r="K41" i="8"/>
  <c r="F41"/>
  <c r="L41" s="1"/>
  <c r="G57"/>
  <c r="H57" s="1"/>
  <c r="G34"/>
  <c r="H34" s="1"/>
  <c r="G80"/>
  <c r="H80" s="1"/>
  <c r="F44"/>
  <c r="L44" s="1"/>
  <c r="F84"/>
  <c r="L84" s="1"/>
  <c r="K84"/>
  <c r="F61"/>
  <c r="L61" s="1"/>
  <c r="K61"/>
  <c r="H14" i="7"/>
  <c r="E46" i="8"/>
  <c r="F113" i="6"/>
  <c r="K113"/>
  <c r="F19" i="7"/>
  <c r="G9" i="6"/>
  <c r="H9" s="1"/>
  <c r="H10" s="1"/>
  <c r="F7" i="7" s="1"/>
  <c r="F78" i="6"/>
  <c r="K78"/>
  <c r="K65"/>
  <c r="F65"/>
  <c r="K86" i="8" l="1"/>
  <c r="E39"/>
  <c r="F39" s="1"/>
  <c r="L39" s="1"/>
  <c r="F63"/>
  <c r="L63" s="1"/>
  <c r="I55"/>
  <c r="J55" s="1"/>
  <c r="J75" s="1"/>
  <c r="I12" i="9" s="1"/>
  <c r="J12" s="1"/>
  <c r="J52" i="8"/>
  <c r="I11" i="9" s="1"/>
  <c r="J11" s="1"/>
  <c r="I78" i="8"/>
  <c r="J78" s="1"/>
  <c r="J98" s="1"/>
  <c r="I13" i="9" s="1"/>
  <c r="J13" s="1"/>
  <c r="G78" i="8"/>
  <c r="H78" s="1"/>
  <c r="H98" s="1"/>
  <c r="G13" i="9" s="1"/>
  <c r="H13" s="1"/>
  <c r="G32" i="8"/>
  <c r="G55"/>
  <c r="H55" s="1"/>
  <c r="H75" s="1"/>
  <c r="G12" i="9" s="1"/>
  <c r="H12" s="1"/>
  <c r="F120" i="6"/>
  <c r="L113"/>
  <c r="F46" i="8"/>
  <c r="L46" s="1"/>
  <c r="K46"/>
  <c r="K39"/>
  <c r="F107" i="6"/>
  <c r="L100"/>
  <c r="G17"/>
  <c r="F85"/>
  <c r="L78"/>
  <c r="F72"/>
  <c r="L65"/>
  <c r="I9" i="9" l="1"/>
  <c r="J9" s="1"/>
  <c r="I8" s="1"/>
  <c r="J8" s="1"/>
  <c r="J27" s="1"/>
  <c r="F16" i="10" s="1"/>
  <c r="E21" i="7"/>
  <c r="L120" i="6"/>
  <c r="H32" i="8"/>
  <c r="E20" i="7"/>
  <c r="L107" i="6"/>
  <c r="H17"/>
  <c r="E17" i="7"/>
  <c r="L85" i="6"/>
  <c r="L72"/>
  <c r="E16" i="7"/>
  <c r="H20" l="1"/>
  <c r="E92" i="6"/>
  <c r="H21" i="7"/>
  <c r="E93" i="6"/>
  <c r="H18"/>
  <c r="E57"/>
  <c r="H16" i="7"/>
  <c r="H17"/>
  <c r="E58" i="6"/>
  <c r="K92" l="1"/>
  <c r="F92"/>
  <c r="F93"/>
  <c r="L93" s="1"/>
  <c r="K93"/>
  <c r="F9" i="7"/>
  <c r="G36" i="8" s="1"/>
  <c r="H36" s="1"/>
  <c r="H52" s="1"/>
  <c r="G11" i="9" s="1"/>
  <c r="H11" s="1"/>
  <c r="G9" s="1"/>
  <c r="H9" s="1"/>
  <c r="G8" s="1"/>
  <c r="H8" s="1"/>
  <c r="H27" s="1"/>
  <c r="F13" i="10" s="1"/>
  <c r="F58" i="6"/>
  <c r="L58" s="1"/>
  <c r="K58"/>
  <c r="F57"/>
  <c r="K57"/>
  <c r="F22" i="10" l="1"/>
  <c r="F19"/>
  <c r="F14"/>
  <c r="F20"/>
  <c r="F94" i="6"/>
  <c r="L92"/>
  <c r="L57"/>
  <c r="F59"/>
  <c r="F15" i="10" l="1"/>
  <c r="F21"/>
  <c r="E19" i="7"/>
  <c r="L94" i="6"/>
  <c r="L59"/>
  <c r="E15" i="7"/>
  <c r="F18" i="10" l="1"/>
  <c r="F17"/>
  <c r="H19" i="7"/>
  <c r="E17" i="6"/>
  <c r="E13"/>
  <c r="H15" i="7"/>
  <c r="E9" i="6"/>
  <c r="F17" l="1"/>
  <c r="K17"/>
  <c r="F13"/>
  <c r="K13"/>
  <c r="F9"/>
  <c r="K9"/>
  <c r="F18" l="1"/>
  <c r="L17"/>
  <c r="F14"/>
  <c r="L13"/>
  <c r="L9"/>
  <c r="F10"/>
  <c r="E9" i="7" l="1"/>
  <c r="L18" i="6"/>
  <c r="E7" i="7"/>
  <c r="L10" i="6"/>
  <c r="E8" i="7"/>
  <c r="L14" i="6"/>
  <c r="H7" i="7" l="1"/>
  <c r="E78" i="8"/>
  <c r="E55"/>
  <c r="E32"/>
  <c r="H8" i="7"/>
  <c r="E34" i="8"/>
  <c r="E57"/>
  <c r="E80"/>
  <c r="H9" i="7"/>
  <c r="E36" i="8"/>
  <c r="F80" l="1"/>
  <c r="L80" s="1"/>
  <c r="K80"/>
  <c r="F32"/>
  <c r="K32"/>
  <c r="F57"/>
  <c r="L57" s="1"/>
  <c r="K57"/>
  <c r="F55"/>
  <c r="K55"/>
  <c r="K36"/>
  <c r="F36"/>
  <c r="L36" s="1"/>
  <c r="F34"/>
  <c r="L34" s="1"/>
  <c r="K34"/>
  <c r="F78"/>
  <c r="K78"/>
  <c r="L55" l="1"/>
  <c r="L75" s="1"/>
  <c r="F75"/>
  <c r="E12" i="9" s="1"/>
  <c r="L32" i="8"/>
  <c r="L52" s="1"/>
  <c r="F52"/>
  <c r="E11" i="9" s="1"/>
  <c r="L78" i="8"/>
  <c r="L98" s="1"/>
  <c r="F98"/>
  <c r="E13" i="9" s="1"/>
  <c r="F13" l="1"/>
  <c r="L13" s="1"/>
  <c r="K13"/>
  <c r="F11"/>
  <c r="K11"/>
  <c r="F12"/>
  <c r="L12" s="1"/>
  <c r="K12"/>
  <c r="L11" l="1"/>
  <c r="E9"/>
  <c r="F9" l="1"/>
  <c r="K9"/>
  <c r="E8" l="1"/>
  <c r="L9"/>
  <c r="K8" l="1"/>
  <c r="F8"/>
  <c r="L8" l="1"/>
  <c r="L27" s="1"/>
  <c r="F27"/>
  <c r="F9" i="10" s="1"/>
  <c r="F12" l="1"/>
  <c r="F25" l="1"/>
  <c r="N24"/>
  <c r="F26"/>
  <c r="F24"/>
  <c r="N23"/>
  <c r="F23"/>
  <c r="F27"/>
  <c r="F28" l="1"/>
  <c r="F29" l="1"/>
  <c r="F30" l="1"/>
  <c r="F31" l="1"/>
  <c r="F32" l="1"/>
  <c r="H31" s="1"/>
  <c r="H32" l="1"/>
  <c r="F33"/>
  <c r="H15"/>
  <c r="H12"/>
  <c r="H28"/>
  <c r="H29"/>
  <c r="H30"/>
  <c r="F34" l="1"/>
</calcChain>
</file>

<file path=xl/comments1.xml><?xml version="1.0" encoding="utf-8"?>
<comments xmlns="http://schemas.openxmlformats.org/spreadsheetml/2006/main">
  <authors>
    <author>user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</t>
        </r>
      </text>
    </comment>
  </commentList>
</comments>
</file>

<file path=xl/sharedStrings.xml><?xml version="1.0" encoding="utf-8"?>
<sst xmlns="http://schemas.openxmlformats.org/spreadsheetml/2006/main" count="2647" uniqueCount="527">
  <si>
    <t>품      명</t>
  </si>
  <si>
    <t>규      격</t>
  </si>
  <si>
    <t>단위</t>
  </si>
  <si>
    <t>수량</t>
  </si>
  <si>
    <t>단  가</t>
  </si>
  <si>
    <t>금  액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</si>
  <si>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</si>
  <si>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</si>
  <si>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</si>
  <si>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</si>
  <si>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</si>
  <si>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</si>
  <si>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</si>
  <si>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</si>
  <si>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</si>
  <si>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</si>
  <si>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</si>
  <si>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</si>
  <si>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</si>
  <si>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</si>
  <si>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</si>
  <si>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</si>
  <si>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</si>
  <si>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</si>
  <si>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</si>
  <si>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</si>
  <si>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</si>
  <si>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</si>
  <si>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</si>
  <si>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</si>
  <si>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</si>
  <si>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</si>
  <si>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</si>
  <si>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</si>
  <si>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</si>
  <si>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</si>
  <si>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</si>
  <si>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</si>
  <si>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</si>
  <si>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</si>
  <si>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</si>
  <si>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</si>
  <si>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</si>
  <si>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</si>
  <si>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</si>
  <si>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</si>
  <si>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</si>
  <si>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</si>
  <si>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</t>
  </si>
  <si>
    <t>010101  공통 및 가설공사</t>
  </si>
  <si>
    <t>010101</t>
  </si>
  <si>
    <t>제부도 명소화 가로시설물(벤치공사)</t>
  </si>
  <si>
    <t>공사표시 안내판</t>
  </si>
  <si>
    <t>개</t>
  </si>
  <si>
    <t>전문견적</t>
  </si>
  <si>
    <t>5DA165270E9257C247D64CA316CA3B44F8C441</t>
  </si>
  <si>
    <t>F</t>
  </si>
  <si>
    <t>T</t>
  </si>
  <si>
    <t>0101015DA165270E9257C247D64CA316CA3B44F8C441</t>
  </si>
  <si>
    <t>보통인부</t>
  </si>
  <si>
    <t>현장정리 및 보행자 유도</t>
  </si>
  <si>
    <t>인</t>
  </si>
  <si>
    <t>5A5515CE86961CAC3EB652F3767C7BF42AC6A5</t>
  </si>
  <si>
    <t>0101015A5515CE86961CAC3EB652F3767C7BF42AC6A5</t>
  </si>
  <si>
    <t>[ 합           계 ]</t>
  </si>
  <si>
    <t>TOTAL</t>
  </si>
  <si>
    <t>010102  소라존 벤치공사</t>
  </si>
  <si>
    <t>010102</t>
  </si>
  <si>
    <t>알미늄 후판(측판)</t>
  </si>
  <si>
    <t>A5052, Thk10</t>
  </si>
  <si>
    <t>㎡</t>
  </si>
  <si>
    <t>5DA165270E9257C247D64CA316CA3B44F8C440</t>
  </si>
  <si>
    <t>0101025DA165270E9257C247D64CA316CA3B44F8C440</t>
  </si>
  <si>
    <t>알미늄판 가공조립</t>
  </si>
  <si>
    <t>10t</t>
  </si>
  <si>
    <t>5A85F5A93C93C07FCF86DE98D683E4</t>
  </si>
  <si>
    <t>0101025A85F5A93C93C07FCF86DE98D683E4</t>
  </si>
  <si>
    <t>알미늄 박판(브라켓)</t>
  </si>
  <si>
    <t>A1050, Thk3</t>
  </si>
  <si>
    <t>5DA165270E9257C247D64CA316CA3B44F8C443</t>
  </si>
  <si>
    <t>0101025DA165270E9257C247D64CA316CA3B44F8C443</t>
  </si>
  <si>
    <t>3t</t>
  </si>
  <si>
    <t>5A85F5A93C93C07FCF86DE98D683D4</t>
  </si>
  <si>
    <t>0101025A85F5A93C93C07FCF86DE98D683D4</t>
  </si>
  <si>
    <t>알미늄파이프</t>
  </si>
  <si>
    <t>T3 x 40 x 40 x 3m</t>
  </si>
  <si>
    <t>본</t>
  </si>
  <si>
    <t>5DA165270E9257C247D64CA316CA3B44F8C442</t>
  </si>
  <si>
    <t>0101025DA165270E9257C247D64CA316CA3B44F8C442</t>
  </si>
  <si>
    <t>알미늄파이프 가공조립</t>
  </si>
  <si>
    <t>40*40*3t</t>
  </si>
  <si>
    <t>m</t>
  </si>
  <si>
    <t>5A85F5A93C93C07FCF86DE98D683C4</t>
  </si>
  <si>
    <t>0101025A85F5A93C93C07FCF86DE98D683C4</t>
  </si>
  <si>
    <t>알미늄도색</t>
  </si>
  <si>
    <t>아노다이징</t>
  </si>
  <si>
    <t>5DA165270E9257C247D64CA316CA3B44F8C445</t>
  </si>
  <si>
    <t>0101025DA165270E9257C247D64CA316CA3B44F8C445</t>
  </si>
  <si>
    <t>용접외주</t>
  </si>
  <si>
    <t>저온알곤특수</t>
  </si>
  <si>
    <t>틀</t>
  </si>
  <si>
    <t>5DA165270E9257C247D64CA316CA3B44F8C444</t>
  </si>
  <si>
    <t>0101025DA165270E9257C247D64CA316CA3B44F8C444</t>
  </si>
  <si>
    <t>트럭탑재형 크레인</t>
  </si>
  <si>
    <t>5ton</t>
  </si>
  <si>
    <t>HR</t>
  </si>
  <si>
    <t>5D9705413B92CA93CDE6DEC826D96674ED96F22D</t>
  </si>
  <si>
    <t>0101025D9705413B92CA93CDE6DEC826D96674ED96F22D</t>
  </si>
  <si>
    <t>하드우드 제재목(가공전)</t>
  </si>
  <si>
    <t>Thk 6/4"(38.1mm), 50% loss 적용</t>
  </si>
  <si>
    <t>5DA165270E9257C247D64CA316CA3B44F8C447</t>
  </si>
  <si>
    <t>0101025DA165270E9257C247D64CA316CA3B44F8C447</t>
  </si>
  <si>
    <t>하드우드 가공 (원목-&gt; 30x20)</t>
  </si>
  <si>
    <t>3면 대패, 50% loss 적용</t>
  </si>
  <si>
    <t>5A85C572009119519A7685F6D62074</t>
  </si>
  <si>
    <t>0101025A85C572009119519A7685F6D62074</t>
  </si>
  <si>
    <t>하드우드 취부(소라존)</t>
  </si>
  <si>
    <t>프리보링 후 스텐레스 피스고정</t>
  </si>
  <si>
    <t>5DA165270E9257C247D64CA316CA3B44F8C446</t>
  </si>
  <si>
    <t>0101025DA165270E9257C247D64CA316CA3B44F8C446</t>
  </si>
  <si>
    <t>하드우드 도장</t>
  </si>
  <si>
    <t>외부용 투명 오일스테인</t>
  </si>
  <si>
    <t>5A85B5047A9B2EC557D695A0D6A104</t>
  </si>
  <si>
    <t>0101025A85B5047A9B2EC557D695A0D6A104</t>
  </si>
  <si>
    <t>크레인 운반(제작공장-&gt;해안부두)</t>
  </si>
  <si>
    <t>5D9705413B92CA93CDE6DEC826D96674ED96F22C</t>
  </si>
  <si>
    <t>0101025D9705413B92CA93CDE6DEC826D96674ED96F22C</t>
  </si>
  <si>
    <t>바지선 및 예인선</t>
  </si>
  <si>
    <t>800p 기준</t>
  </si>
  <si>
    <t>일</t>
  </si>
  <si>
    <t>5DA165270E9257C247D64CA316CA3B44F8C448</t>
  </si>
  <si>
    <t>0101025DA165270E9257C247D64CA316CA3B44F8C448</t>
  </si>
  <si>
    <t>크레인(타이어)</t>
  </si>
  <si>
    <t>25ton</t>
  </si>
  <si>
    <t>5D9705413B92CA93CDF6E53A46727C54AC115B17</t>
  </si>
  <si>
    <t>0101025D9705413B92CA93CDF6E53A46727C54AC115B17</t>
  </si>
  <si>
    <t>인양보조</t>
  </si>
  <si>
    <t>5A5515CE86961CAC3EB652F3767C7BF42AC6A4</t>
  </si>
  <si>
    <t>0101025A5515CE86961CAC3EB652F3767C7BF42AC6A4</t>
  </si>
  <si>
    <t>010103  탑재산 벤치공사</t>
  </si>
  <si>
    <t>010103</t>
  </si>
  <si>
    <t>0101035DA165270E9257C247D64CA316CA3B44F8C440</t>
  </si>
  <si>
    <t>0101035A85F5A93C93C07FCF86DE98D683E4</t>
  </si>
  <si>
    <t>0101035DA165270E9257C247D64CA316CA3B44F8C443</t>
  </si>
  <si>
    <t>0101035A85F5A93C93C07FCF86DE98D683D4</t>
  </si>
  <si>
    <t>0101035DA165270E9257C247D64CA316CA3B44F8C445</t>
  </si>
  <si>
    <t>조립 및 설치</t>
  </si>
  <si>
    <t>바탕면 목재테크위 피스고정</t>
  </si>
  <si>
    <t>EA</t>
  </si>
  <si>
    <t>5DA165270E9257C247D64CA316CA3B44F8C568</t>
  </si>
  <si>
    <t>0101035DA165270E9257C247D64CA316CA3B44F8C568</t>
  </si>
  <si>
    <t>0101035DA165270E9257C247D64CA316CA3B44F8C447</t>
  </si>
  <si>
    <t>0101035A85C572009119519A7685F6D62074</t>
  </si>
  <si>
    <t>0101035DA165270E9257C247D64CA316CA3B44F8C446</t>
  </si>
  <si>
    <t>0101035A85B5047A9B2EC557D695A0D6A104</t>
  </si>
  <si>
    <t>010104  해수욕장 벤치공사</t>
  </si>
  <si>
    <t>010104</t>
  </si>
  <si>
    <t>0101045DA165270E9257C247D64CA316CA3B44F8C440</t>
  </si>
  <si>
    <t>0101045A85F5A93C93C07FCF86DE98D683E4</t>
  </si>
  <si>
    <t>0101045DA165270E9257C247D64CA316CA3B44F8C443</t>
  </si>
  <si>
    <t>0101045A85F5A93C93C07FCF86DE98D683D4</t>
  </si>
  <si>
    <t>0101045DA165270E9257C247D64CA316CA3B44F8C445</t>
  </si>
  <si>
    <t>독립기초설치</t>
  </si>
  <si>
    <t>5DA165270E9257C247D64CA316CA3B44F8C569</t>
  </si>
  <si>
    <t>0101045DA165270E9257C247D64CA316CA3B44F8C569</t>
  </si>
  <si>
    <t>0101045DA165270E9257C247D64CA316CA3B44F8C447</t>
  </si>
  <si>
    <t>0101045A85C572009119519A7685F6D62074</t>
  </si>
  <si>
    <t>0101045DA165270E9257C247D64CA316CA3B44F8C446</t>
  </si>
  <si>
    <t>0101045A85B5047A9B2EC557D695A0D6A104</t>
  </si>
  <si>
    <t>용접</t>
  </si>
  <si>
    <t>알곤</t>
  </si>
  <si>
    <t>5DA165270E9257C247D64CA316CA3B44F8C56A</t>
  </si>
  <si>
    <t>0101045DA165270E9257C247D64CA316CA3B44F8C56A</t>
  </si>
  <si>
    <t>코  드</t>
  </si>
  <si>
    <t>합    계</t>
  </si>
  <si>
    <t>번  호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</si>
  <si>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</si>
  <si>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</si>
  <si>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</si>
  <si>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</si>
  <si>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</si>
  <si>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</si>
  <si>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</si>
  <si>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</si>
  <si>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</si>
  <si>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</si>
  <si>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</si>
  <si>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</si>
  <si>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알미늄판 가공조립  10t  ㎡     ( 호표 1 )</t>
  </si>
  <si>
    <t>호표 1</t>
  </si>
  <si>
    <t>잡철물제작설치(철재) -강판 가공시</t>
  </si>
  <si>
    <t>보통</t>
  </si>
  <si>
    <t>kg</t>
  </si>
  <si>
    <t>5A85F5A93C93C07FCF86DFBFE62884</t>
  </si>
  <si>
    <t>5A85F5A93C93C07FCF86DE98D683E45A85F5A93C93C07FCF86DFBFE62884</t>
  </si>
  <si>
    <t xml:space="preserve"> [ 합          계 ]</t>
  </si>
  <si>
    <t>알미늄판 가공조립  3t  ㎡     ( 호표 2 )</t>
  </si>
  <si>
    <t>호표 2</t>
  </si>
  <si>
    <t>5A85F5A93C93C07FCF86DE98D683D45A85F5A93C93C07FCF86DFBFE62884</t>
  </si>
  <si>
    <t>알미늄파이프 가공조립  40*40*3t  m     ( 호표 3 )</t>
  </si>
  <si>
    <t>호표 3</t>
  </si>
  <si>
    <t>잡철물제작설치(철재)</t>
  </si>
  <si>
    <t>5A85F5A93C93C06D5EE676D7A6D644</t>
  </si>
  <si>
    <t>5A85F5A93C93C07FCF86DE98D683C45A85F5A93C93C06D5EE676D7A6D644</t>
  </si>
  <si>
    <t>호표 4</t>
  </si>
  <si>
    <t>A</t>
  </si>
  <si>
    <t>토목 9-5.9</t>
  </si>
  <si>
    <t>대</t>
  </si>
  <si>
    <t>천원</t>
  </si>
  <si>
    <t>5D9705413B92CA93CDE6DEC826D96674ED96F2</t>
  </si>
  <si>
    <t>5D9705413B92CA93CDE6DEC826D96674ED96F22D5D9705413B92CA93CDE6DEC826D96674ED96F2</t>
  </si>
  <si>
    <t>경유</t>
  </si>
  <si>
    <t>경유, 저유황</t>
  </si>
  <si>
    <t>L</t>
  </si>
  <si>
    <t>5D86C5258F988DE323C685C006C228B4E5A820</t>
  </si>
  <si>
    <t>5D9705413B92CA93CDE6DEC826D96674ED96F22D5D86C5258F988DE323C685C006C228B4E5A820</t>
  </si>
  <si>
    <t>잡재료</t>
  </si>
  <si>
    <t>주연료비의 20%</t>
  </si>
  <si>
    <t>식</t>
  </si>
  <si>
    <t>5B9385F47E9C52069F961B2C36D41</t>
  </si>
  <si>
    <t>5D9705413B92CA93CDE6DEC826D96674ED96F22D5B9385F47E9C52069F961B2C36D41</t>
  </si>
  <si>
    <t>화물차운전사</t>
  </si>
  <si>
    <t>일반공사 직종</t>
  </si>
  <si>
    <t>5A5515CE86961CAC3EB652F3767C7BF42ACB21</t>
  </si>
  <si>
    <t>5D9705413B92CA93CDE6DEC826D96674ED96F22D5A5515CE86961CAC3EB652F3767C7BF42ACB21</t>
  </si>
  <si>
    <t>호표 5</t>
  </si>
  <si>
    <t>건축 11-1-3.1</t>
  </si>
  <si>
    <t>일반못</t>
  </si>
  <si>
    <t>일반못, 75mm</t>
  </si>
  <si>
    <t>5DA16524BC991F951EF6CABC06A5B84414E6B0</t>
  </si>
  <si>
    <t>5A85C572009119519A7685F6D620745DA16524BC991F951EF6CABC06A5B84414E6B0</t>
  </si>
  <si>
    <t>건축목공</t>
  </si>
  <si>
    <t>5A5515CE86961CAC3EB652F3767C7BF42ACDD5</t>
  </si>
  <si>
    <t>5A85C572009119519A7685F6D620745A5515CE86961CAC3EB652F3767C7BF42ACDD5</t>
  </si>
  <si>
    <t>5A5515CE86961CAC3EB652F3767C7BF42ACF81</t>
  </si>
  <si>
    <t>5A85C572009119519A7685F6D620745A5515CE86961CAC3EB652F3767C7BF42ACF81</t>
  </si>
  <si>
    <t>호표 6</t>
  </si>
  <si>
    <t>건축 17-5</t>
  </si>
  <si>
    <t>특수페인트</t>
  </si>
  <si>
    <t>특수페인트, 오일스테인, 적색</t>
  </si>
  <si>
    <t>5DA165270F9CAF03D4C6282CA6C90114A732C8</t>
  </si>
  <si>
    <t>5A85B5047A9B2EC557D695A0D6A1045DA165270F9CAF03D4C6282CA6C90114A732C8</t>
  </si>
  <si>
    <t>시너</t>
  </si>
  <si>
    <t>시너, KSM6060, 2종</t>
  </si>
  <si>
    <t>5DA165270F9CAFD8B9761CA2A601B1E4537D56</t>
  </si>
  <si>
    <t>5A85B5047A9B2EC557D695A0D6A1045DA165270F9CAFD8B9761CA2A601B1E4537D56</t>
  </si>
  <si>
    <t>퍼티</t>
  </si>
  <si>
    <t>퍼티, 319퍼티, 백색</t>
  </si>
  <si>
    <t>1L=1.55kg</t>
  </si>
  <si>
    <t>5DA165270E9257C247D64CA316CA3BA40653E2</t>
  </si>
  <si>
    <t>5A85B5047A9B2EC557D695A0D6A1045DA165270E9257C247D64CA316CA3BA40653E2</t>
  </si>
  <si>
    <t>공업용휘발유</t>
  </si>
  <si>
    <t>공업용휘발유, 무연</t>
  </si>
  <si>
    <t>5D86C5258F988DE323F65E204602A5E4F57145</t>
  </si>
  <si>
    <t>5A85B5047A9B2EC557D695A0D6A1045D86C5258F988DE323F65E204602A5E4F57145</t>
  </si>
  <si>
    <t>공통자재</t>
  </si>
  <si>
    <t>넝마</t>
  </si>
  <si>
    <t>5DDEC571A496CF609746C7F7C6F4B324E317B1</t>
  </si>
  <si>
    <t>5A85B5047A9B2EC557D695A0D6A1045DDEC571A496CF609746C7F7C6F4B324E317B1</t>
  </si>
  <si>
    <t>도장공</t>
  </si>
  <si>
    <t>5A5515CE86961CAC3EB652F3767C7BF42ACDDF</t>
  </si>
  <si>
    <t>5A85B5047A9B2EC557D695A0D6A1045A5515CE86961CAC3EB652F3767C7BF42ACDDF</t>
  </si>
  <si>
    <t>호표 7</t>
  </si>
  <si>
    <t>5D9705413B92CA93CDE6DEC826D96674ED96F22C5D9705413B92CA93CDE6DEC826D96674ED96F2</t>
  </si>
  <si>
    <t>5D9705413B92CA93CDE6DEC826D96674ED96F22C5D86C5258F988DE323C685C006C228B4E5A820</t>
  </si>
  <si>
    <t>5D9705413B92CA93CDE6DEC826D96674ED96F22C5B9385F47E9C52069F961B2C36D41</t>
  </si>
  <si>
    <t>5D9705413B92CA93CDE6DEC826D96674ED96F22C5A5515CE86961CAC3EB652F3767C7BF42ACB21</t>
  </si>
  <si>
    <t>호표 8</t>
  </si>
  <si>
    <t>5D9705413B92CA93CDF6E53A46727C54AC115B</t>
  </si>
  <si>
    <t>5D9705413B92CA93CDF6E53A46727C54AC115B175D9705413B92CA93CDF6E53A46727C54AC115B</t>
  </si>
  <si>
    <t>5D9705413B92CA93CDF6E53A46727C54AC115B175D86C5258F988DE323C685C006C228B4E5A820</t>
  </si>
  <si>
    <t>주연료비의 39%</t>
  </si>
  <si>
    <t>5D9705413B92CA93CDF6E53A46727C54AC115B175B9385F47E9C52069F961B2C36D41</t>
  </si>
  <si>
    <t>건설기계운전사</t>
  </si>
  <si>
    <t>5A5515CE86961CAC3EB652F3767C7BF42ACB20</t>
  </si>
  <si>
    <t>5D9705413B92CA93CDF6E53A46727C54AC115B175A5515CE86961CAC3EB652F3767C7BF42ACB20</t>
  </si>
  <si>
    <t>호표 9</t>
  </si>
  <si>
    <t>건축 14-5</t>
  </si>
  <si>
    <t>잡철물제작(철재) -강판 가공시</t>
  </si>
  <si>
    <t>5A85F5A93C93C07FF4D62539061234</t>
  </si>
  <si>
    <t>5A85F5A93C93C07FCF86DFBFE628845A85F5A93C93C07FF4D62539061234</t>
  </si>
  <si>
    <t>잡철물설치(철재) -강판 가공시</t>
  </si>
  <si>
    <t>5A85F5A93C93C07FF4D62412767F94</t>
  </si>
  <si>
    <t>5A85F5A93C93C07FCF86DFBFE628845A85F5A93C93C07FF4D62412767F94</t>
  </si>
  <si>
    <t>호표 10</t>
  </si>
  <si>
    <t>용접봉(연강용)</t>
  </si>
  <si>
    <t>3.2(KSE4301)</t>
  </si>
  <si>
    <t>5DB3E5D77D9783DC1AA6930C76E58C9415C385</t>
  </si>
  <si>
    <t>5A85F5A93C93C07FF4D625390612345DB3E5D77D9783DC1AA6930C76E58C9415C385</t>
  </si>
  <si>
    <t>산소가스</t>
  </si>
  <si>
    <t>기체</t>
  </si>
  <si>
    <t>5D86B51CD4921AC3519643AC7648D8A4A1CD9B</t>
  </si>
  <si>
    <t>5A85F5A93C93C07FF4D625390612345D86B51CD4921AC3519643AC7648D8A4A1CD9B</t>
  </si>
  <si>
    <t>아세틸렌가스</t>
  </si>
  <si>
    <t>아세틸렌가스, kg</t>
  </si>
  <si>
    <t>5D86C5258E9E31B6E8563668B62AF214FC97CC</t>
  </si>
  <si>
    <t>5A85F5A93C93C07FF4D625390612345D86C5258E9E31B6E8563668B62AF214FC97CC</t>
  </si>
  <si>
    <t>용접기(교류)</t>
  </si>
  <si>
    <t>500Amp</t>
  </si>
  <si>
    <t>5D9705413B929D288B76D551D6CB78E490B348EA</t>
  </si>
  <si>
    <t>5A85F5A93C93C07FF4D625390612345D9705413B929D288B76D551D6CB78E490B348EA</t>
  </si>
  <si>
    <t>일반경비, 전력</t>
  </si>
  <si>
    <t>kwh</t>
  </si>
  <si>
    <t>5AC8059C489ADD23CBE6EDD926BC79B44E0F66</t>
  </si>
  <si>
    <t>5A85F5A93C93C07FF4D625390612345AC8059C489ADD23CBE6EDD926BC79B44E0F66</t>
  </si>
  <si>
    <t>철판공</t>
  </si>
  <si>
    <t>5A5515CE86961CAC3EB652F3767C7BF42ACEFD</t>
  </si>
  <si>
    <t>5A85F5A93C93C07FF4D625390612345A5515CE86961CAC3EB652F3767C7BF42ACEFD</t>
  </si>
  <si>
    <t>5A85F5A93C93C07FF4D625390612345A5515CE86961CAC3EB652F3767C7BF42ACF81</t>
  </si>
  <si>
    <t>용접공</t>
  </si>
  <si>
    <t>5A5515CE86961CAC3EB652F3767C7BF42ACEFF</t>
  </si>
  <si>
    <t>5A85F5A93C93C07FF4D625390612345A5515CE86961CAC3EB652F3767C7BF42ACEFF</t>
  </si>
  <si>
    <t>특별인부</t>
  </si>
  <si>
    <t>5A5515CE86961CAC3EB652F3767C7BF42ACF80</t>
  </si>
  <si>
    <t>5A85F5A93C93C07FF4D625390612345A5515CE86961CAC3EB652F3767C7BF42ACF80</t>
  </si>
  <si>
    <t>공구손료</t>
  </si>
  <si>
    <t>인력품의 3%</t>
  </si>
  <si>
    <t>5A85F5A93C93C07FF4D625390612345B9385F47E9C52069F961B2C36D41</t>
  </si>
  <si>
    <t>호표 11</t>
  </si>
  <si>
    <t>5A85F5A93C93C07FF4D62412767F945DB3E5D77D9783DC1AA6930C76E58C9415C385</t>
  </si>
  <si>
    <t>5A85F5A93C93C07FF4D62412767F945D86B51CD4921AC3519643AC7648D8A4A1CD9B</t>
  </si>
  <si>
    <t>5A85F5A93C93C07FF4D62412767F945D86C5258E9E31B6E8563668B62AF214FC97CC</t>
  </si>
  <si>
    <t>5A85F5A93C93C07FF4D62412767F945D9705413B929D288B76D551D6CB78E490B348EA</t>
  </si>
  <si>
    <t>5A85F5A93C93C07FF4D62412767F945AC8059C489ADD23CBE6EDD926BC79B44E0F66</t>
  </si>
  <si>
    <t>5A85F5A93C93C07FF4D62412767F945A5515CE86961CAC3EB652F3767C7BF42ACEFD</t>
  </si>
  <si>
    <t>5A85F5A93C93C07FF4D62412767F945A5515CE86961CAC3EB652F3767C7BF42ACF81</t>
  </si>
  <si>
    <t>5A85F5A93C93C07FF4D62412767F945A5515CE86961CAC3EB652F3767C7BF42ACEFF</t>
  </si>
  <si>
    <t>5A85F5A93C93C07FF4D62412767F945A5515CE86961CAC3EB652F3767C7BF42ACF80</t>
  </si>
  <si>
    <t>5A85F5A93C93C07FF4D62412767F945B9385F47E9C52069F961B2C36D41</t>
  </si>
  <si>
    <t>호표 12</t>
  </si>
  <si>
    <t>토목 9-44-43</t>
  </si>
  <si>
    <t>5D9705413B929D288B76D551D6CB78E490B348</t>
  </si>
  <si>
    <t>5D9705413B929D288B76D551D6CB78E490B348EA5D9705413B929D288B76D551D6CB78E490B348</t>
  </si>
  <si>
    <t>호표 13</t>
  </si>
  <si>
    <t>잡철물제작(철재)</t>
  </si>
  <si>
    <t>5A85F5A93C93C06D6F660F1826A464</t>
  </si>
  <si>
    <t>5A85F5A93C93C06D5EE676D7A6D6445A85F5A93C93C06D6F660F1826A464</t>
  </si>
  <si>
    <t>잡철물설치(철재)</t>
  </si>
  <si>
    <t>5A85F5A93C93C06D6F660E71A605D4</t>
  </si>
  <si>
    <t>5A85F5A93C93C06D5EE676D7A6D6445A85F5A93C93C06D6F660E71A605D4</t>
  </si>
  <si>
    <t>호표 14</t>
  </si>
  <si>
    <t>5A85F5A93C93C06D6F660F1826A4645DB3E5D77D9783DC1AA6930C76E58C9415C385</t>
  </si>
  <si>
    <t>5A85F5A93C93C06D6F660F1826A4645D86B51CD4921AC3519643AC7648D8A4A1CD9B</t>
  </si>
  <si>
    <t>5A85F5A93C93C06D6F660F1826A4645D86C5258E9E31B6E8563668B62AF214FC97CC</t>
  </si>
  <si>
    <t>5A85F5A93C93C06D6F660F1826A4645D9705413B929D288B76D551D6CB78E490B348EA</t>
  </si>
  <si>
    <t>5A85F5A93C93C06D6F660F1826A4645AC8059C489ADD23CBE6EDD926BC79B44E0F66</t>
  </si>
  <si>
    <t>철공</t>
  </si>
  <si>
    <t>5A5515CE86961CAC3EB652F3767C7BF42ACF8A</t>
  </si>
  <si>
    <t>5A85F5A93C93C06D6F660F1826A4645A5515CE86961CAC3EB652F3767C7BF42ACF8A</t>
  </si>
  <si>
    <t>5A85F5A93C93C06D6F660F1826A4645A5515CE86961CAC3EB652F3767C7BF42ACF81</t>
  </si>
  <si>
    <t>5A85F5A93C93C06D6F660F1826A4645A5515CE86961CAC3EB652F3767C7BF42ACEFF</t>
  </si>
  <si>
    <t>5A85F5A93C93C06D6F660F1826A4645A5515CE86961CAC3EB652F3767C7BF42ACF80</t>
  </si>
  <si>
    <t>5A85F5A93C93C06D6F660F1826A4645B9385F47E9C52069F961B2C36D41</t>
  </si>
  <si>
    <t>호표 15</t>
  </si>
  <si>
    <t>5A85F5A93C93C06D6F660E71A605D45DB3E5D77D9783DC1AA6930C76E58C9415C385</t>
  </si>
  <si>
    <t>5A85F5A93C93C06D6F660E71A605D45D86B51CD4921AC3519643AC7648D8A4A1CD9B</t>
  </si>
  <si>
    <t>5A85F5A93C93C06D6F660E71A605D45D86C5258E9E31B6E8563668B62AF214FC97CC</t>
  </si>
  <si>
    <t>5A85F5A93C93C06D6F660E71A605D45D9705413B929D288B76D551D6CB78E490B348EA</t>
  </si>
  <si>
    <t>5A85F5A93C93C06D6F660E71A605D45AC8059C489ADD23CBE6EDD926BC79B44E0F66</t>
  </si>
  <si>
    <t>5A85F5A93C93C06D6F660E71A605D45A5515CE86961CAC3EB652F3767C7BF42ACF8A</t>
  </si>
  <si>
    <t>5A85F5A93C93C06D6F660E71A605D45A5515CE86961CAC3EB652F3767C7BF42ACF81</t>
  </si>
  <si>
    <t>5A85F5A93C93C06D6F660E71A605D45A5515CE86961CAC3EB652F3767C7BF42ACEFF</t>
  </si>
  <si>
    <t>5A85F5A93C93C06D6F660E71A605D45A5515CE86961CAC3EB652F3767C7BF42ACF80</t>
  </si>
  <si>
    <t>5A85F5A93C93C06D6F660E71A605D45B9385F47E9C52069F961B2C36D41</t>
  </si>
  <si>
    <t>규격</t>
  </si>
  <si>
    <t>가격정보</t>
  </si>
  <si>
    <t>PAGE</t>
  </si>
  <si>
    <t>물가자료</t>
  </si>
  <si>
    <t>물가정보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</si>
  <si>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</si>
  <si>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</si>
  <si>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</si>
  <si>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</si>
  <si>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</si>
  <si>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</si>
  <si>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</si>
  <si>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</si>
  <si>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</si>
  <si>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</si>
  <si>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</si>
  <si>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</si>
  <si>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</si>
  <si>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</si>
  <si>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</si>
  <si>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</si>
  <si>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</si>
  <si>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</si>
  <si>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</si>
  <si>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</si>
  <si>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</si>
  <si>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</si>
  <si>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</si>
  <si>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</si>
  <si>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</si>
  <si>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</si>
  <si>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</si>
  <si>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</si>
  <si>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</si>
  <si>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</si>
  <si>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</si>
  <si>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</si>
  <si>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</si>
  <si>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</si>
  <si>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</si>
  <si>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</si>
  <si>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</si>
  <si>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</si>
  <si>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</si>
  <si>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</si>
  <si>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</si>
  <si>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</si>
  <si>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</si>
  <si>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</si>
  <si>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&lt; 표 : 1 &gt;</t>
    <phoneticPr fontId="4" type="noConversion"/>
  </si>
  <si>
    <t>내역집계표</t>
    <phoneticPr fontId="4" type="noConversion"/>
  </si>
  <si>
    <t>&lt; 표 : 4 &gt;</t>
    <phoneticPr fontId="4" type="noConversion"/>
  </si>
  <si>
    <t>일위대가표</t>
    <phoneticPr fontId="4" type="noConversion"/>
  </si>
  <si>
    <t>&lt; 표 : 5 &gt;</t>
    <phoneticPr fontId="4" type="noConversion"/>
  </si>
  <si>
    <t>단가조사비교표</t>
    <phoneticPr fontId="4" type="noConversion"/>
  </si>
  <si>
    <t>0101  제부도 명소화 가로시설물</t>
    <phoneticPr fontId="1" type="noConversion"/>
  </si>
  <si>
    <t>벤치공사</t>
    <phoneticPr fontId="1" type="noConversion"/>
  </si>
  <si>
    <t>01  제부도 명소화 조성사업 가로시설물</t>
    <phoneticPr fontId="1" type="noConversion"/>
  </si>
  <si>
    <t>품     명</t>
    <phoneticPr fontId="9" type="noConversion"/>
  </si>
  <si>
    <t>규     격</t>
    <phoneticPr fontId="9" type="noConversion"/>
  </si>
  <si>
    <t>직접재료비</t>
    <phoneticPr fontId="9" type="noConversion"/>
  </si>
  <si>
    <t>직접노무비</t>
    <phoneticPr fontId="9" type="noConversion"/>
  </si>
  <si>
    <t>기계경비</t>
    <phoneticPr fontId="9" type="noConversion"/>
  </si>
  <si>
    <t>비 고</t>
    <phoneticPr fontId="1" type="noConversion"/>
  </si>
  <si>
    <t>&lt; 표 : 2 &gt;</t>
    <phoneticPr fontId="4" type="noConversion"/>
  </si>
  <si>
    <t>내역산출표</t>
    <phoneticPr fontId="4" type="noConversion"/>
  </si>
  <si>
    <t>010101  공통 및 가설공사</t>
    <phoneticPr fontId="1" type="noConversion"/>
  </si>
  <si>
    <t>공사표시 안내판</t>
    <phoneticPr fontId="1" type="noConversion"/>
  </si>
  <si>
    <t>전문견적</t>
    <phoneticPr fontId="1" type="noConversion"/>
  </si>
  <si>
    <t>하반기노임</t>
    <phoneticPr fontId="1" type="noConversion"/>
  </si>
  <si>
    <t>&lt; 표 : 3 &gt;</t>
    <phoneticPr fontId="4" type="noConversion"/>
  </si>
  <si>
    <t>일위대가목록표</t>
    <phoneticPr fontId="4" type="noConversion"/>
  </si>
  <si>
    <t>재 료 비</t>
    <phoneticPr fontId="9" type="noConversion"/>
  </si>
  <si>
    <t>노 무 비</t>
    <phoneticPr fontId="9" type="noConversion"/>
  </si>
  <si>
    <t>경    비</t>
    <phoneticPr fontId="9" type="noConversion"/>
  </si>
  <si>
    <t>번  호</t>
    <phoneticPr fontId="9" type="noConversion"/>
  </si>
  <si>
    <t>비      고</t>
    <phoneticPr fontId="1" type="noConversion"/>
  </si>
  <si>
    <t>트럭탑재형 크레인  5ton  HR   ( 호표 4 )</t>
    <phoneticPr fontId="1" type="noConversion"/>
  </si>
  <si>
    <t>하드우드 가공 (원목-&gt; 30x20)  3면 대패, 50% loss 적용  ㎡   ( 호표 5 )</t>
    <phoneticPr fontId="1" type="noConversion"/>
  </si>
  <si>
    <t>하드우드 도장  외부용 투명 오일스테인  ㎡   ( 호표 6 )</t>
    <phoneticPr fontId="1" type="noConversion"/>
  </si>
  <si>
    <t>크레인 운반(제작공장-&gt;해안부두)  5ton  HR   ( 호표 7 )</t>
    <phoneticPr fontId="1" type="noConversion"/>
  </si>
  <si>
    <t>크레인(타이어)  25ton  HR   ( 호표 8 )</t>
    <phoneticPr fontId="1" type="noConversion"/>
  </si>
  <si>
    <t>용접기(교류)  500Amp  HR   ( 호표 12 )</t>
    <phoneticPr fontId="1" type="noConversion"/>
  </si>
  <si>
    <t>직 접 재 료 비</t>
    <phoneticPr fontId="1" type="noConversion"/>
  </si>
  <si>
    <t>직접노무비</t>
    <phoneticPr fontId="1" type="noConversion"/>
  </si>
  <si>
    <t>기 계 경 비</t>
    <phoneticPr fontId="1" type="noConversion"/>
  </si>
  <si>
    <t>33
(하권)</t>
    <phoneticPr fontId="1" type="noConversion"/>
  </si>
  <si>
    <t>33
(하권)</t>
    <phoneticPr fontId="1" type="noConversion"/>
  </si>
  <si>
    <t>2-895</t>
    <phoneticPr fontId="1" type="noConversion"/>
  </si>
  <si>
    <t>32
(하권)</t>
    <phoneticPr fontId="1" type="noConversion"/>
  </si>
  <si>
    <t>2-894</t>
    <phoneticPr fontId="1" type="noConversion"/>
  </si>
  <si>
    <t>2-895</t>
    <phoneticPr fontId="1" type="noConversion"/>
  </si>
  <si>
    <t>1389</t>
    <phoneticPr fontId="1" type="noConversion"/>
  </si>
  <si>
    <t>1-575</t>
    <phoneticPr fontId="1" type="noConversion"/>
  </si>
  <si>
    <t>호표1</t>
    <phoneticPr fontId="1" type="noConversion"/>
  </si>
  <si>
    <t>호표1</t>
    <phoneticPr fontId="1" type="noConversion"/>
  </si>
  <si>
    <t>호표2</t>
    <phoneticPr fontId="1" type="noConversion"/>
  </si>
  <si>
    <t>호표3</t>
    <phoneticPr fontId="1" type="noConversion"/>
  </si>
  <si>
    <t>호표4</t>
    <phoneticPr fontId="1" type="noConversion"/>
  </si>
  <si>
    <t>호표5</t>
    <phoneticPr fontId="1" type="noConversion"/>
  </si>
  <si>
    <t>호표6</t>
    <phoneticPr fontId="1" type="noConversion"/>
  </si>
  <si>
    <t>호표7</t>
    <phoneticPr fontId="1" type="noConversion"/>
  </si>
  <si>
    <t>호표8</t>
    <phoneticPr fontId="1" type="noConversion"/>
  </si>
  <si>
    <t>67</t>
    <phoneticPr fontId="1" type="noConversion"/>
  </si>
  <si>
    <t>620</t>
    <phoneticPr fontId="1" type="noConversion"/>
  </si>
  <si>
    <t>614</t>
    <phoneticPr fontId="1" type="noConversion"/>
  </si>
  <si>
    <t>617</t>
    <phoneticPr fontId="1" type="noConversion"/>
  </si>
  <si>
    <t>130
(하권)</t>
    <phoneticPr fontId="1" type="noConversion"/>
  </si>
  <si>
    <t>2-263</t>
    <phoneticPr fontId="1" type="noConversion"/>
  </si>
  <si>
    <t>104</t>
    <phoneticPr fontId="1" type="noConversion"/>
  </si>
  <si>
    <t>단위 : 원</t>
    <phoneticPr fontId="4" type="noConversion"/>
  </si>
  <si>
    <t xml:space="preserve">        구     분</t>
    <phoneticPr fontId="4" type="noConversion"/>
  </si>
  <si>
    <t>구성비
(%)</t>
    <phoneticPr fontId="4" type="noConversion"/>
  </si>
  <si>
    <t>비       고</t>
    <phoneticPr fontId="4" type="noConversion"/>
  </si>
  <si>
    <t>비    목</t>
    <phoneticPr fontId="4" type="noConversion"/>
  </si>
  <si>
    <t>재
료
비</t>
    <phoneticPr fontId="4" type="noConversion"/>
  </si>
  <si>
    <t>직접재료비</t>
    <phoneticPr fontId="4" type="noConversion"/>
  </si>
  <si>
    <t>&lt; 표 : 1 &gt; 내역집계표 참조</t>
    <phoneticPr fontId="4" type="noConversion"/>
  </si>
  <si>
    <t>간접재료비</t>
    <phoneticPr fontId="4" type="noConversion"/>
  </si>
  <si>
    <t>작업부산물(△)</t>
  </si>
  <si>
    <t>소          계</t>
    <phoneticPr fontId="4" type="noConversion"/>
  </si>
  <si>
    <t>노</t>
    <phoneticPr fontId="4" type="noConversion"/>
  </si>
  <si>
    <t>직접노무비</t>
    <phoneticPr fontId="4" type="noConversion"/>
  </si>
  <si>
    <t>&lt; 표 : 1 &gt; 내역집계표 참조</t>
    <phoneticPr fontId="4" type="noConversion"/>
  </si>
  <si>
    <t>무</t>
    <phoneticPr fontId="4" type="noConversion"/>
  </si>
  <si>
    <t>간접노무비</t>
    <phoneticPr fontId="4" type="noConversion"/>
  </si>
  <si>
    <t>비</t>
    <phoneticPr fontId="4" type="noConversion"/>
  </si>
  <si>
    <t>소          계</t>
    <phoneticPr fontId="4" type="noConversion"/>
  </si>
  <si>
    <t>경
비</t>
    <phoneticPr fontId="4" type="noConversion"/>
  </si>
  <si>
    <t>기계경비</t>
    <phoneticPr fontId="4" type="noConversion"/>
  </si>
  <si>
    <t>&lt; 표 : 1 &gt; 내역집계표 참조</t>
    <phoneticPr fontId="4" type="noConversion"/>
  </si>
  <si>
    <t>산재보험료</t>
    <phoneticPr fontId="4" type="noConversion"/>
  </si>
  <si>
    <t>고용보험료</t>
    <phoneticPr fontId="4" type="noConversion"/>
  </si>
  <si>
    <t>국민건강보험료</t>
    <phoneticPr fontId="4" type="noConversion"/>
  </si>
  <si>
    <t>국민연금보험료</t>
    <phoneticPr fontId="4" type="noConversion"/>
  </si>
  <si>
    <t>노인장기요양보험료</t>
    <phoneticPr fontId="4" type="noConversion"/>
  </si>
  <si>
    <t>퇴직공제부금비</t>
    <phoneticPr fontId="4" type="noConversion"/>
  </si>
  <si>
    <t>산업안전보건관리비</t>
    <phoneticPr fontId="4" type="noConversion"/>
  </si>
  <si>
    <t>환경보전비</t>
    <phoneticPr fontId="4" type="noConversion"/>
  </si>
  <si>
    <t>건설하도급대금
지급보증수수료</t>
    <phoneticPr fontId="4" type="noConversion"/>
  </si>
  <si>
    <t>건설기계대여대금
지급보증서발급수수료</t>
    <phoneticPr fontId="4" type="noConversion"/>
  </si>
  <si>
    <t>기타경비</t>
    <phoneticPr fontId="4" type="noConversion"/>
  </si>
  <si>
    <t>순공사원가</t>
  </si>
  <si>
    <t>재료비 + 노무비 + 경비</t>
    <phoneticPr fontId="4" type="noConversion"/>
  </si>
  <si>
    <t>공사원가</t>
    <phoneticPr fontId="4" type="noConversion"/>
  </si>
  <si>
    <t>순공사원가+일반관리비+이윤</t>
    <phoneticPr fontId="4" type="noConversion"/>
  </si>
  <si>
    <t>부가가치세</t>
    <phoneticPr fontId="4" type="noConversion"/>
  </si>
  <si>
    <t>합계</t>
    <phoneticPr fontId="4" type="noConversion"/>
  </si>
  <si>
    <t>공사원가+부가가치세</t>
    <phoneticPr fontId="4" type="noConversion"/>
  </si>
  <si>
    <t>낙찰율적용금액</t>
    <phoneticPr fontId="4" type="noConversion"/>
  </si>
  <si>
    <t>낙찰율(81.08%)적용금액</t>
    <phoneticPr fontId="4" type="noConversion"/>
  </si>
  <si>
    <t>Ⅳ. 원가계산서</t>
    <phoneticPr fontId="4" type="noConversion"/>
  </si>
  <si>
    <t>사업명 : 제부도 명소화 조성사업 가로시설물(벤치공사)</t>
    <phoneticPr fontId="4" type="noConversion"/>
  </si>
  <si>
    <t>설계가</t>
    <phoneticPr fontId="1" type="noConversion"/>
  </si>
  <si>
    <t>잡철물제작설치(철재) -강판 가공시  간단  kg   ( 호표 9 )</t>
    <phoneticPr fontId="1" type="noConversion"/>
  </si>
  <si>
    <t>간단</t>
    <phoneticPr fontId="1" type="noConversion"/>
  </si>
  <si>
    <t>잡철물제작(철재) -강판 가공시  간단  kg   ( 호표 10 )</t>
    <phoneticPr fontId="1" type="noConversion"/>
  </si>
  <si>
    <t>잡철물설치(철재) -강판 가공시  간단  kg   ( 호표 11 )</t>
    <phoneticPr fontId="1" type="noConversion"/>
  </si>
  <si>
    <t>잡철물제작설치(철재)  간단  kg   ( 호표 13 )</t>
    <phoneticPr fontId="1" type="noConversion"/>
  </si>
  <si>
    <t>잡철물제작(철재)  간단  kg   ( 호표 14 )</t>
    <phoneticPr fontId="1" type="noConversion"/>
  </si>
  <si>
    <t>잡철물설치(철재)  간단  kg   ( 호표 15 )</t>
    <phoneticPr fontId="1" type="noConversion"/>
  </si>
  <si>
    <t>사업명 : 제부도 명소화 문화재생사업 시설물품(제조) 구입</t>
    <phoneticPr fontId="13" type="noConversion"/>
  </si>
  <si>
    <t>내     역</t>
    <phoneticPr fontId="4" type="noConversion"/>
  </si>
</sst>
</file>

<file path=xl/styles.xml><?xml version="1.0" encoding="utf-8"?>
<styleSheet xmlns="http://schemas.openxmlformats.org/spreadsheetml/2006/main">
  <numFmts count="22"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#"/>
    <numFmt numFmtId="177" formatCode="#,##0.0"/>
    <numFmt numFmtId="178" formatCode="#,##0.00;\-#,##0.00;#"/>
    <numFmt numFmtId="179" formatCode="_-* #,##0.000_-;\-* #,##0.000_-;_-* &quot;-&quot;_-;_-@_-"/>
    <numFmt numFmtId="180" formatCode="#,##0.00_ "/>
    <numFmt numFmtId="181" formatCode="#,##0_ "/>
    <numFmt numFmtId="182" formatCode="#,##0.0_ "/>
    <numFmt numFmtId="183" formatCode="_-* #,##0.0_-;\-* #,##0.0_-;_-* &quot;-&quot;_-;_-@_-"/>
    <numFmt numFmtId="184" formatCode="_-* #,##0.00_-;\-* #,##0.00_-;_-* &quot;-&quot;_-;_-@_-"/>
    <numFmt numFmtId="185" formatCode="#,##0.0000_ "/>
    <numFmt numFmtId="186" formatCode="_(* #,##0_);_(* \(#,##0\);_(* &quot;-&quot;_);_(@_)"/>
    <numFmt numFmtId="187" formatCode="0.000"/>
    <numFmt numFmtId="188" formatCode="&quot;$&quot;#,##0.00000_);[Red]&quot;₩&quot;&quot;₩&quot;&quot;₩&quot;&quot;₩&quot;\(&quot;$&quot;#,##0.00000&quot;₩&quot;&quot;₩&quot;&quot;₩&quot;&quot;₩&quot;\)"/>
    <numFmt numFmtId="189" formatCode="_ * #,##0.00_ ;_ * \-#,##0.00_ ;_ * &quot;-&quot;??_ ;_ @_ "/>
    <numFmt numFmtId="190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1" formatCode="&quot;?#,##0.000;&quot;\&quot;&quot;₩&quot;&quot;₩&quot;&quot;₩&quot;\(&quot;?#,##0.000&quot;\&quot;&quot;₩&quot;&quot;₩&quot;&quot;₩&quot;\)"/>
    <numFmt numFmtId="192" formatCode="#,##0;\-#,##0;#"/>
  </numFmts>
  <fonts count="7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바탕체"/>
      <family val="1"/>
      <charset val="129"/>
    </font>
    <font>
      <sz val="8"/>
      <name val="돋움"/>
      <family val="3"/>
      <charset val="129"/>
    </font>
    <font>
      <sz val="20"/>
      <name val="바탕체"/>
      <family val="1"/>
      <charset val="129"/>
    </font>
    <font>
      <b/>
      <sz val="11"/>
      <color theme="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8"/>
      <name val="바탕체"/>
      <family val="1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u/>
      <sz val="10"/>
      <name val="바탕체"/>
      <family val="1"/>
      <charset val="129"/>
    </font>
    <font>
      <sz val="10"/>
      <name val="바탕체"/>
      <family val="1"/>
      <charset val="129"/>
    </font>
    <font>
      <sz val="8"/>
      <name val="바탕체"/>
      <family val="1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10"/>
      <name val="Helv"/>
      <family val="2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0"/>
      <name val="Arial"/>
      <family val="2"/>
    </font>
    <font>
      <sz val="12"/>
      <name val="¹????¼"/>
      <family val="1"/>
      <charset val="129"/>
    </font>
    <font>
      <sz val="12"/>
      <name val="???"/>
      <family val="1"/>
    </font>
    <font>
      <sz val="12"/>
      <name val="|??¢¥¢¬¨Ï"/>
      <family val="1"/>
      <charset val="129"/>
    </font>
    <font>
      <sz val="11"/>
      <name val="돋?o"/>
      <family val="3"/>
      <charset val="129"/>
    </font>
    <font>
      <sz val="10"/>
      <name val="굴림체"/>
      <family val="3"/>
      <charset val="129"/>
    </font>
    <font>
      <sz val="12"/>
      <name val="Times New Roman"/>
      <family val="1"/>
    </font>
    <font>
      <sz val="1"/>
      <color indexed="16"/>
      <name val="Courier"/>
      <family val="3"/>
    </font>
    <font>
      <sz val="11"/>
      <name val="¾©"/>
      <family val="3"/>
      <charset val="129"/>
    </font>
    <font>
      <sz val="11"/>
      <name val="굴림체"/>
      <family val="3"/>
      <charset val="129"/>
    </font>
    <font>
      <sz val="12"/>
      <name val="견명조"/>
      <family val="1"/>
      <charset val="129"/>
    </font>
    <font>
      <sz val="12"/>
      <name val="¹UAAA¼"/>
      <family val="1"/>
      <charset val="129"/>
    </font>
    <font>
      <sz val="12"/>
      <name val="Arial"/>
      <family val="2"/>
    </font>
    <font>
      <sz val="12"/>
      <name val="¨IoUAAA¡§u"/>
      <family val="1"/>
      <charset val="129"/>
    </font>
    <font>
      <sz val="10"/>
      <name val="￥i￠￢￠?oA¨u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2"/>
      <name val="¥ì¢¬¢¯oA¨ù"/>
      <family val="3"/>
      <charset val="129"/>
    </font>
    <font>
      <sz val="1"/>
      <color indexed="8"/>
      <name val="Courier"/>
      <family val="3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±¼¸²Ã¼"/>
      <family val="3"/>
    </font>
    <font>
      <sz val="12"/>
      <name val="±¼¸²A¼"/>
      <family val="1"/>
      <charset val="129"/>
    </font>
    <font>
      <sz val="12"/>
      <name val="¹ÙÅÁÃ¼"/>
      <family val="3"/>
    </font>
    <font>
      <sz val="12"/>
      <name val="μ¸¿oA¼"/>
      <family val="3"/>
      <charset val="129"/>
    </font>
    <font>
      <sz val="12"/>
      <name val="©öUAAA¨ù"/>
      <family val="1"/>
      <charset val="129"/>
    </font>
    <font>
      <sz val="10"/>
      <name val="µ¸¿òÃ¼"/>
      <family val="3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8"/>
      <name val="ⓒoUAAA¨u"/>
      <family val="1"/>
      <charset val="129"/>
    </font>
    <font>
      <sz val="10"/>
      <name val="±¼¸²A¼"/>
      <family val="1"/>
      <charset val="129"/>
    </font>
    <font>
      <sz val="10"/>
      <name val="±¼¸²Ã¼"/>
      <family val="3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1"/>
      <name val="¹UAAA¼"/>
      <family val="1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sz val="12"/>
      <name val="¹UAAA¼"/>
      <family val="1"/>
    </font>
    <font>
      <b/>
      <sz val="10"/>
      <name val="Helv"/>
      <family val="2"/>
    </font>
    <font>
      <sz val="10"/>
      <name val="Times New Roman"/>
      <family val="1"/>
    </font>
    <font>
      <i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i/>
      <sz val="10"/>
      <name val="명조"/>
      <family val="3"/>
      <charset val="129"/>
    </font>
    <font>
      <sz val="10"/>
      <name val="PragmaticaCTT"/>
      <family val="1"/>
    </font>
    <font>
      <u/>
      <sz val="11"/>
      <color indexed="36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바탕체"/>
      <family val="1"/>
      <charset val="129"/>
    </font>
    <font>
      <b/>
      <sz val="11"/>
      <color rgb="FFFF0000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바탕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51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0">
      <protection locked="0"/>
    </xf>
    <xf numFmtId="0" fontId="12" fillId="0" borderId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11">
      <alignment horizontal="centerContinuous" vertical="center"/>
    </xf>
    <xf numFmtId="0" fontId="17" fillId="0" borderId="11">
      <alignment horizontal="centerContinuous" vertical="center"/>
    </xf>
    <xf numFmtId="0" fontId="17" fillId="0" borderId="11">
      <alignment horizontal="centerContinuous" vertical="center"/>
    </xf>
    <xf numFmtId="0" fontId="17" fillId="0" borderId="11">
      <alignment horizontal="centerContinuous" vertical="center"/>
    </xf>
    <xf numFmtId="0" fontId="17" fillId="0" borderId="11">
      <alignment horizontal="centerContinuous" vertical="center"/>
    </xf>
    <xf numFmtId="0" fontId="18" fillId="0" borderId="11">
      <alignment horizontal="centerContinuous" vertical="center"/>
    </xf>
    <xf numFmtId="0" fontId="18" fillId="0" borderId="11">
      <alignment horizontal="centerContinuous" vertical="center"/>
    </xf>
    <xf numFmtId="0" fontId="17" fillId="0" borderId="11">
      <alignment horizontal="centerContinuous" vertical="center"/>
    </xf>
    <xf numFmtId="0" fontId="12" fillId="0" borderId="11">
      <alignment horizontal="centerContinuous" vertical="center"/>
    </xf>
    <xf numFmtId="0" fontId="17" fillId="0" borderId="11">
      <alignment horizontal="centerContinuous" vertical="center"/>
    </xf>
    <xf numFmtId="40" fontId="14" fillId="0" borderId="7"/>
    <xf numFmtId="0" fontId="14" fillId="0" borderId="0"/>
    <xf numFmtId="0" fontId="14" fillId="0" borderId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0" fontId="19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/>
    <xf numFmtId="0" fontId="23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2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5" fillId="0" borderId="0"/>
    <xf numFmtId="0" fontId="26" fillId="0" borderId="0">
      <protection locked="0"/>
    </xf>
    <xf numFmtId="0" fontId="26" fillId="0" borderId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7" fillId="0" borderId="0"/>
    <xf numFmtId="0" fontId="28" fillId="0" borderId="0">
      <alignment horizontal="center" vertical="center"/>
    </xf>
    <xf numFmtId="186" fontId="14" fillId="0" borderId="0">
      <alignment horizontal="center" vertical="center"/>
    </xf>
    <xf numFmtId="187" fontId="29" fillId="0" borderId="0">
      <alignment horizontal="center" vertical="center"/>
    </xf>
    <xf numFmtId="10" fontId="30" fillId="0" borderId="0" applyFont="0" applyFill="0" applyBorder="0" applyAlignment="0" applyProtection="0"/>
    <xf numFmtId="9" fontId="14" fillId="0" borderId="0">
      <protection locked="0"/>
    </xf>
    <xf numFmtId="0" fontId="3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protection locked="0"/>
    </xf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7" fillId="0" borderId="0">
      <protection locked="0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>
      <protection locked="0"/>
    </xf>
    <xf numFmtId="0" fontId="15" fillId="0" borderId="0"/>
    <xf numFmtId="0" fontId="38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4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26" fillId="0" borderId="0">
      <protection locked="0"/>
    </xf>
    <xf numFmtId="0" fontId="10" fillId="0" borderId="0" applyFont="0" applyFill="0" applyBorder="0" applyAlignment="0" applyProtection="0"/>
    <xf numFmtId="0" fontId="19" fillId="0" borderId="0"/>
    <xf numFmtId="0" fontId="47" fillId="0" borderId="0"/>
    <xf numFmtId="0" fontId="3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48" fillId="0" borderId="0"/>
    <xf numFmtId="0" fontId="47" fillId="0" borderId="0"/>
    <xf numFmtId="0" fontId="47" fillId="0" borderId="0" applyNumberFormat="0"/>
    <xf numFmtId="0" fontId="30" fillId="0" borderId="0"/>
    <xf numFmtId="0" fontId="34" fillId="0" borderId="0"/>
    <xf numFmtId="0" fontId="30" fillId="0" borderId="0"/>
    <xf numFmtId="0" fontId="34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38" fillId="0" borderId="0"/>
    <xf numFmtId="0" fontId="39" fillId="0" borderId="0"/>
    <xf numFmtId="0" fontId="30" fillId="0" borderId="0"/>
    <xf numFmtId="0" fontId="39" fillId="0" borderId="0"/>
    <xf numFmtId="0" fontId="30" fillId="0" borderId="0"/>
    <xf numFmtId="0" fontId="47" fillId="0" borderId="0"/>
    <xf numFmtId="0" fontId="47" fillId="0" borderId="0"/>
    <xf numFmtId="0" fontId="39" fillId="0" borderId="0"/>
    <xf numFmtId="0" fontId="38" fillId="0" borderId="0"/>
    <xf numFmtId="0" fontId="34" fillId="0" borderId="0"/>
    <xf numFmtId="49" fontId="30" fillId="0" borderId="0" applyBorder="0"/>
    <xf numFmtId="49" fontId="34" fillId="0" borderId="0" applyBorder="0"/>
    <xf numFmtId="0" fontId="38" fillId="0" borderId="0"/>
    <xf numFmtId="0" fontId="39" fillId="0" borderId="0"/>
    <xf numFmtId="0" fontId="30" fillId="0" borderId="0"/>
    <xf numFmtId="0" fontId="34" fillId="0" borderId="0"/>
    <xf numFmtId="0" fontId="53" fillId="0" borderId="0"/>
    <xf numFmtId="0" fontId="34" fillId="0" borderId="0"/>
    <xf numFmtId="0" fontId="47" fillId="0" borderId="0" applyNumberFormat="0"/>
    <xf numFmtId="0" fontId="47" fillId="0" borderId="0" applyNumberFormat="0"/>
    <xf numFmtId="0" fontId="47" fillId="0" borderId="0" applyNumberFormat="0"/>
    <xf numFmtId="0" fontId="47" fillId="0" borderId="0" applyNumberFormat="0"/>
    <xf numFmtId="0" fontId="47" fillId="0" borderId="0" applyNumberFormat="0"/>
    <xf numFmtId="0" fontId="54" fillId="0" borderId="0"/>
    <xf numFmtId="0" fontId="43" fillId="0" borderId="0"/>
    <xf numFmtId="0" fontId="45" fillId="0" borderId="0"/>
    <xf numFmtId="0" fontId="4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55" fillId="0" borderId="0"/>
    <xf numFmtId="0" fontId="41" fillId="0" borderId="0"/>
    <xf numFmtId="0" fontId="34" fillId="0" borderId="0"/>
    <xf numFmtId="0" fontId="38" fillId="0" borderId="0"/>
    <xf numFmtId="0" fontId="39" fillId="0" borderId="0"/>
    <xf numFmtId="0" fontId="56" fillId="0" borderId="0"/>
    <xf numFmtId="0" fontId="42" fillId="0" borderId="0"/>
    <xf numFmtId="0" fontId="56" fillId="0" borderId="0"/>
    <xf numFmtId="0" fontId="42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50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43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50" fillId="0" borderId="0"/>
    <xf numFmtId="0" fontId="49" fillId="0" borderId="0"/>
    <xf numFmtId="0" fontId="50" fillId="0" borderId="0"/>
    <xf numFmtId="0" fontId="30" fillId="0" borderId="0"/>
    <xf numFmtId="0" fontId="34" fillId="0" borderId="0"/>
    <xf numFmtId="0" fontId="30" fillId="0" borderId="0"/>
    <xf numFmtId="0" fontId="57" fillId="0" borderId="0"/>
    <xf numFmtId="0" fontId="19" fillId="0" borderId="0" applyFill="0" applyBorder="0" applyAlignment="0" applyProtection="0"/>
    <xf numFmtId="38" fontId="19" fillId="0" borderId="0" applyFont="0" applyFill="0" applyBorder="0" applyAlignment="0" applyProtection="0"/>
    <xf numFmtId="188" fontId="10" fillId="0" borderId="0"/>
    <xf numFmtId="189" fontId="1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4" fillId="0" borderId="0" applyFont="0" applyFill="0" applyBorder="0" applyAlignment="0" applyProtection="0"/>
    <xf numFmtId="7" fontId="19" fillId="0" borderId="0" applyFill="0" applyBorder="0" applyAlignment="0" applyProtection="0"/>
    <xf numFmtId="0" fontId="1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0" fillId="0" borderId="0"/>
    <xf numFmtId="190" fontId="58" fillId="0" borderId="0"/>
    <xf numFmtId="0" fontId="37" fillId="0" borderId="0">
      <protection locked="0"/>
    </xf>
    <xf numFmtId="0" fontId="37" fillId="0" borderId="0">
      <protection locked="0"/>
    </xf>
    <xf numFmtId="0" fontId="59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59" fillId="0" borderId="0">
      <protection locked="0"/>
    </xf>
    <xf numFmtId="0" fontId="60" fillId="0" borderId="0" applyNumberFormat="0" applyFill="0" applyBorder="0" applyAlignment="0" applyProtection="0"/>
    <xf numFmtId="38" fontId="61" fillId="4" borderId="0" applyNumberFormat="0" applyBorder="0" applyAlignment="0" applyProtection="0"/>
    <xf numFmtId="0" fontId="62" fillId="0" borderId="0">
      <alignment horizontal="left"/>
    </xf>
    <xf numFmtId="0" fontId="63" fillId="0" borderId="13" applyNumberFormat="0" applyAlignment="0" applyProtection="0">
      <alignment horizontal="left" vertical="center"/>
    </xf>
    <xf numFmtId="0" fontId="63" fillId="0" borderId="10">
      <alignment horizontal="left" vertical="center"/>
    </xf>
    <xf numFmtId="0" fontId="64" fillId="0" borderId="0" applyNumberFormat="0" applyFill="0" applyBorder="0" applyAlignment="0" applyProtection="0"/>
    <xf numFmtId="10" fontId="61" fillId="5" borderId="1" applyNumberFormat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5" fillId="0" borderId="14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91" fontId="10" fillId="0" borderId="0"/>
    <xf numFmtId="0" fontId="14" fillId="0" borderId="0"/>
    <xf numFmtId="0" fontId="19" fillId="0" borderId="0"/>
    <xf numFmtId="0" fontId="19" fillId="0" borderId="0"/>
    <xf numFmtId="10" fontId="19" fillId="0" borderId="0" applyFill="0" applyBorder="0" applyAlignment="0" applyProtection="0"/>
    <xf numFmtId="10" fontId="19" fillId="0" borderId="0" applyFont="0" applyFill="0" applyBorder="0" applyAlignment="0" applyProtection="0"/>
    <xf numFmtId="0" fontId="65" fillId="0" borderId="0"/>
    <xf numFmtId="0" fontId="19" fillId="0" borderId="0"/>
    <xf numFmtId="0" fontId="66" fillId="0" borderId="0" applyFill="0" applyBorder="0" applyProtection="0">
      <alignment horizontal="centerContinuous" vertical="center"/>
    </xf>
    <xf numFmtId="0" fontId="67" fillId="6" borderId="0" applyFill="0" applyBorder="0" applyProtection="0">
      <alignment horizontal="center" vertical="center"/>
    </xf>
    <xf numFmtId="3" fontId="68" fillId="0" borderId="8"/>
    <xf numFmtId="0" fontId="14" fillId="0" borderId="0" applyFont="0" applyFill="0" applyBorder="0" applyAlignment="0" applyProtection="0"/>
    <xf numFmtId="0" fontId="69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7" fontId="37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9" fontId="28" fillId="6" borderId="0" applyFill="0" applyBorder="0" applyProtection="0">
      <alignment horizontal="right"/>
    </xf>
    <xf numFmtId="10" fontId="28" fillId="0" borderId="0" applyFill="0" applyBorder="0" applyProtection="0">
      <alignment horizontal="right"/>
    </xf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>
      <alignment vertical="center"/>
    </xf>
    <xf numFmtId="0" fontId="72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0" borderId="0"/>
    <xf numFmtId="0" fontId="14" fillId="0" borderId="0"/>
    <xf numFmtId="0" fontId="19" fillId="0" borderId="0"/>
    <xf numFmtId="0" fontId="16" fillId="0" borderId="0"/>
    <xf numFmtId="0" fontId="14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9" fillId="0" borderId="0" applyFont="0" applyFill="0" applyBorder="0" applyAlignment="0" applyProtection="0"/>
    <xf numFmtId="180" fontId="28" fillId="6" borderId="0" applyFill="0" applyBorder="0" applyProtection="0">
      <alignment horizontal="right"/>
    </xf>
    <xf numFmtId="40" fontId="14" fillId="0" borderId="7"/>
    <xf numFmtId="0" fontId="14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3" fillId="0" borderId="0">
      <alignment vertical="center"/>
    </xf>
    <xf numFmtId="0" fontId="10" fillId="0" borderId="0"/>
    <xf numFmtId="0" fontId="10" fillId="0" borderId="1" applyNumberFormat="0" applyFill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3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7" fillId="0" borderId="0" xfId="0" quotePrefix="1" applyFont="1">
      <alignment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176" fontId="7" fillId="0" borderId="1" xfId="0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41" fontId="7" fillId="0" borderId="0" xfId="1" applyFont="1" applyAlignment="1">
      <alignment horizontal="center" vertical="center"/>
    </xf>
    <xf numFmtId="179" fontId="7" fillId="0" borderId="0" xfId="1" applyNumberFormat="1" applyFo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0" fontId="7" fillId="0" borderId="0" xfId="0" quotePrefix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/>
    </xf>
    <xf numFmtId="178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Continuous" vertical="center"/>
    </xf>
    <xf numFmtId="180" fontId="12" fillId="0" borderId="0" xfId="3" applyNumberFormat="1" applyFont="1" applyFill="1" applyAlignment="1">
      <alignment horizontal="right" vertical="center"/>
    </xf>
    <xf numFmtId="0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5" fillId="0" borderId="0" xfId="3" applyNumberFormat="1" applyFont="1" applyFill="1" applyAlignment="1">
      <alignment horizontal="centerContinuous" vertical="center"/>
    </xf>
    <xf numFmtId="0" fontId="12" fillId="0" borderId="0" xfId="3" applyNumberFormat="1" applyFont="1" applyFill="1" applyAlignment="1">
      <alignment horizontal="centerContinuous" vertical="center"/>
    </xf>
    <xf numFmtId="0" fontId="12" fillId="0" borderId="2" xfId="3" applyNumberFormat="1" applyFont="1" applyFill="1" applyBorder="1" applyAlignment="1">
      <alignment vertical="center"/>
    </xf>
    <xf numFmtId="0" fontId="12" fillId="0" borderId="2" xfId="3" applyNumberFormat="1" applyFont="1" applyFill="1" applyBorder="1" applyAlignment="1">
      <alignment horizontal="right" vertical="center"/>
    </xf>
    <xf numFmtId="0" fontId="12" fillId="0" borderId="3" xfId="3" applyNumberFormat="1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right" vertical="center"/>
    </xf>
    <xf numFmtId="0" fontId="12" fillId="0" borderId="6" xfId="3" applyNumberFormat="1" applyFont="1" applyFill="1" applyBorder="1" applyAlignment="1">
      <alignment horizontal="left" vertical="center"/>
    </xf>
    <xf numFmtId="0" fontId="12" fillId="0" borderId="2" xfId="3" applyNumberFormat="1" applyFont="1" applyFill="1" applyBorder="1" applyAlignment="1">
      <alignment horizontal="left" vertical="center"/>
    </xf>
    <xf numFmtId="0" fontId="12" fillId="0" borderId="4" xfId="3" applyNumberFormat="1" applyFont="1" applyFill="1" applyBorder="1" applyAlignment="1">
      <alignment horizontal="distributed" vertical="center"/>
    </xf>
    <xf numFmtId="0" fontId="12" fillId="0" borderId="0" xfId="3" applyNumberFormat="1" applyFont="1" applyFill="1" applyBorder="1" applyAlignment="1">
      <alignment horizontal="distributed" vertical="center"/>
    </xf>
    <xf numFmtId="181" fontId="3" fillId="0" borderId="3" xfId="3" applyNumberFormat="1" applyFont="1" applyFill="1" applyBorder="1" applyAlignment="1">
      <alignment horizontal="right" vertical="center" shrinkToFit="1"/>
    </xf>
    <xf numFmtId="181" fontId="3" fillId="0" borderId="0" xfId="3" applyNumberFormat="1" applyFont="1" applyFill="1" applyBorder="1" applyAlignment="1">
      <alignment horizontal="right" vertical="center" shrinkToFit="1"/>
    </xf>
    <xf numFmtId="181" fontId="12" fillId="0" borderId="0" xfId="3" applyNumberFormat="1" applyFont="1" applyFill="1" applyBorder="1" applyAlignment="1">
      <alignment horizontal="right" vertical="center"/>
    </xf>
    <xf numFmtId="0" fontId="12" fillId="0" borderId="3" xfId="3" applyNumberFormat="1" applyFont="1" applyFill="1" applyBorder="1" applyAlignment="1">
      <alignment horizontal="distributed" vertical="center"/>
    </xf>
    <xf numFmtId="0" fontId="12" fillId="0" borderId="5" xfId="3" applyNumberFormat="1" applyFont="1" applyFill="1" applyBorder="1" applyAlignment="1">
      <alignment horizontal="left" vertical="center" shrinkToFit="1"/>
    </xf>
    <xf numFmtId="181" fontId="3" fillId="0" borderId="8" xfId="3" applyNumberFormat="1" applyFont="1" applyFill="1" applyBorder="1" applyAlignment="1">
      <alignment horizontal="right" vertical="center" shrinkToFit="1"/>
    </xf>
    <xf numFmtId="0" fontId="12" fillId="0" borderId="8" xfId="3" applyNumberFormat="1" applyFont="1" applyFill="1" applyBorder="1" applyAlignment="1">
      <alignment horizontal="distributed" vertical="center"/>
    </xf>
    <xf numFmtId="0" fontId="12" fillId="0" borderId="9" xfId="3" applyNumberFormat="1" applyFont="1" applyFill="1" applyBorder="1" applyAlignment="1">
      <alignment horizontal="left" vertical="center" shrinkToFit="1"/>
    </xf>
    <xf numFmtId="0" fontId="12" fillId="0" borderId="7" xfId="3" applyNumberFormat="1" applyFont="1" applyFill="1" applyBorder="1" applyAlignment="1">
      <alignment horizontal="left" vertical="center" shrinkToFit="1"/>
    </xf>
    <xf numFmtId="0" fontId="12" fillId="0" borderId="10" xfId="3" applyNumberFormat="1" applyFont="1" applyFill="1" applyBorder="1" applyAlignment="1">
      <alignment horizontal="center" vertical="center"/>
    </xf>
    <xf numFmtId="181" fontId="3" fillId="0" borderId="11" xfId="3" applyNumberFormat="1" applyFont="1" applyFill="1" applyBorder="1" applyAlignment="1">
      <alignment horizontal="right" vertical="center" shrinkToFit="1"/>
    </xf>
    <xf numFmtId="181" fontId="3" fillId="0" borderId="10" xfId="3" applyNumberFormat="1" applyFont="1" applyFill="1" applyBorder="1" applyAlignment="1">
      <alignment horizontal="right" vertical="center" shrinkToFit="1"/>
    </xf>
    <xf numFmtId="181" fontId="12" fillId="0" borderId="10" xfId="3" applyNumberFormat="1" applyFont="1" applyFill="1" applyBorder="1" applyAlignment="1">
      <alignment horizontal="right" vertical="center"/>
    </xf>
    <xf numFmtId="0" fontId="12" fillId="0" borderId="11" xfId="3" applyNumberFormat="1" applyFont="1" applyFill="1" applyBorder="1" applyAlignment="1">
      <alignment horizontal="center" vertical="center"/>
    </xf>
    <xf numFmtId="0" fontId="12" fillId="0" borderId="12" xfId="3" applyNumberFormat="1" applyFont="1" applyFill="1" applyBorder="1" applyAlignment="1">
      <alignment horizontal="left" vertical="center" shrinkToFit="1"/>
    </xf>
    <xf numFmtId="0" fontId="12" fillId="0" borderId="3" xfId="3" applyNumberFormat="1" applyFont="1" applyFill="1" applyBorder="1" applyAlignment="1">
      <alignment horizontal="centerContinuous" vertical="center"/>
    </xf>
    <xf numFmtId="0" fontId="12" fillId="0" borderId="5" xfId="3" applyNumberFormat="1" applyFont="1" applyFill="1" applyBorder="1" applyAlignment="1">
      <alignment horizontal="centerContinuous" vertical="center"/>
    </xf>
    <xf numFmtId="0" fontId="12" fillId="0" borderId="8" xfId="3" applyNumberFormat="1" applyFont="1" applyFill="1" applyBorder="1" applyAlignment="1">
      <alignment horizontal="centerContinuous" vertical="center"/>
    </xf>
    <xf numFmtId="0" fontId="12" fillId="0" borderId="9" xfId="3" applyNumberFormat="1" applyFont="1" applyFill="1" applyBorder="1" applyAlignment="1">
      <alignment horizontal="centerContinuous" vertical="center"/>
    </xf>
    <xf numFmtId="0" fontId="12" fillId="0" borderId="2" xfId="3" applyNumberFormat="1" applyFont="1" applyFill="1" applyBorder="1" applyAlignment="1">
      <alignment horizontal="distributed" vertical="center"/>
    </xf>
    <xf numFmtId="183" fontId="12" fillId="0" borderId="0" xfId="3" applyNumberFormat="1" applyFont="1" applyFill="1" applyAlignment="1">
      <alignment vertical="center"/>
    </xf>
    <xf numFmtId="0" fontId="12" fillId="0" borderId="6" xfId="3" applyNumberFormat="1" applyFont="1" applyFill="1" applyBorder="1" applyAlignment="1">
      <alignment horizontal="centerContinuous" vertical="center"/>
    </xf>
    <xf numFmtId="0" fontId="12" fillId="0" borderId="7" xfId="3" applyNumberFormat="1" applyFont="1" applyFill="1" applyBorder="1" applyAlignment="1">
      <alignment horizontal="centerContinuous" vertical="center"/>
    </xf>
    <xf numFmtId="0" fontId="12" fillId="0" borderId="8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2" fillId="0" borderId="0" xfId="3" applyNumberFormat="1" applyFont="1" applyFill="1" applyBorder="1" applyAlignment="1">
      <alignment vertical="center"/>
    </xf>
    <xf numFmtId="0" fontId="12" fillId="0" borderId="9" xfId="3" applyNumberFormat="1" applyFont="1" applyFill="1" applyBorder="1" applyAlignment="1">
      <alignment vertical="center" shrinkToFit="1"/>
    </xf>
    <xf numFmtId="183" fontId="12" fillId="0" borderId="0" xfId="3" applyNumberFormat="1" applyFont="1" applyFill="1" applyBorder="1" applyAlignment="1">
      <alignment vertical="center"/>
    </xf>
    <xf numFmtId="184" fontId="12" fillId="2" borderId="0" xfId="3" applyNumberFormat="1" applyFont="1" applyFill="1" applyBorder="1" applyAlignment="1">
      <alignment vertical="center"/>
    </xf>
    <xf numFmtId="0" fontId="12" fillId="3" borderId="0" xfId="3" applyNumberFormat="1" applyFont="1" applyFill="1" applyBorder="1" applyAlignment="1">
      <alignment horizontal="center" vertical="center"/>
    </xf>
    <xf numFmtId="0" fontId="12" fillId="3" borderId="0" xfId="3" applyNumberFormat="1" applyFont="1" applyFill="1" applyBorder="1" applyAlignment="1">
      <alignment horizontal="distributed" vertical="center"/>
    </xf>
    <xf numFmtId="181" fontId="3" fillId="3" borderId="8" xfId="3" applyNumberFormat="1" applyFont="1" applyFill="1" applyBorder="1" applyAlignment="1">
      <alignment horizontal="right" vertical="center" shrinkToFit="1"/>
    </xf>
    <xf numFmtId="0" fontId="12" fillId="3" borderId="8" xfId="3" applyNumberFormat="1" applyFont="1" applyFill="1" applyBorder="1" applyAlignment="1">
      <alignment horizontal="center" vertical="center"/>
    </xf>
    <xf numFmtId="0" fontId="12" fillId="3" borderId="9" xfId="3" applyNumberFormat="1" applyFont="1" applyFill="1" applyBorder="1" applyAlignment="1">
      <alignment vertical="center" shrinkToFit="1"/>
    </xf>
    <xf numFmtId="184" fontId="12" fillId="3" borderId="0" xfId="3" applyNumberFormat="1" applyFont="1" applyFill="1" applyBorder="1" applyAlignment="1">
      <alignment vertical="center"/>
    </xf>
    <xf numFmtId="0" fontId="12" fillId="3" borderId="0" xfId="3" applyNumberFormat="1" applyFont="1" applyFill="1" applyBorder="1" applyAlignment="1">
      <alignment vertical="center"/>
    </xf>
    <xf numFmtId="0" fontId="12" fillId="3" borderId="0" xfId="3" applyFont="1" applyFill="1" applyBorder="1" applyAlignment="1">
      <alignment vertical="center"/>
    </xf>
    <xf numFmtId="0" fontId="12" fillId="0" borderId="9" xfId="3" applyNumberFormat="1" applyFont="1" applyFill="1" applyBorder="1" applyAlignment="1">
      <alignment vertical="center" wrapText="1"/>
    </xf>
    <xf numFmtId="184" fontId="12" fillId="0" borderId="0" xfId="3" applyNumberFormat="1" applyFont="1" applyFill="1" applyBorder="1" applyAlignment="1">
      <alignment vertical="center"/>
    </xf>
    <xf numFmtId="181" fontId="12" fillId="0" borderId="0" xfId="3" applyNumberFormat="1" applyFont="1" applyFill="1" applyBorder="1" applyAlignment="1">
      <alignment vertical="center"/>
    </xf>
    <xf numFmtId="41" fontId="12" fillId="0" borderId="0" xfId="4" applyFont="1" applyFill="1" applyBorder="1" applyAlignment="1">
      <alignment vertical="center"/>
    </xf>
    <xf numFmtId="0" fontId="12" fillId="3" borderId="9" xfId="3" applyNumberFormat="1" applyFont="1" applyFill="1" applyBorder="1" applyAlignment="1">
      <alignment vertical="center" wrapText="1"/>
    </xf>
    <xf numFmtId="181" fontId="12" fillId="3" borderId="0" xfId="3" applyNumberFormat="1" applyFont="1" applyFill="1" applyBorder="1" applyAlignment="1">
      <alignment vertical="center"/>
    </xf>
    <xf numFmtId="41" fontId="12" fillId="3" borderId="0" xfId="4" applyFont="1" applyFill="1" applyBorder="1" applyAlignment="1">
      <alignment vertical="center"/>
    </xf>
    <xf numFmtId="0" fontId="12" fillId="3" borderId="0" xfId="3" applyNumberFormat="1" applyFont="1" applyFill="1" applyBorder="1" applyAlignment="1">
      <alignment horizontal="distributed" vertical="center" wrapText="1"/>
    </xf>
    <xf numFmtId="179" fontId="12" fillId="3" borderId="0" xfId="3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41" fontId="12" fillId="0" borderId="0" xfId="4" applyFont="1" applyFill="1" applyAlignment="1">
      <alignment vertical="center"/>
    </xf>
    <xf numFmtId="0" fontId="12" fillId="0" borderId="11" xfId="3" applyNumberFormat="1" applyFont="1" applyFill="1" applyBorder="1" applyAlignment="1">
      <alignment horizontal="centerContinuous" vertical="center"/>
    </xf>
    <xf numFmtId="0" fontId="12" fillId="0" borderId="10" xfId="3" applyNumberFormat="1" applyFont="1" applyFill="1" applyBorder="1" applyAlignment="1">
      <alignment horizontal="centerContinuous" vertical="center"/>
    </xf>
    <xf numFmtId="0" fontId="12" fillId="0" borderId="12" xfId="3" applyNumberFormat="1" applyFont="1" applyFill="1" applyBorder="1" applyAlignment="1">
      <alignment horizontal="left" vertical="center" wrapText="1"/>
    </xf>
    <xf numFmtId="181" fontId="12" fillId="0" borderId="11" xfId="3" applyNumberFormat="1" applyFont="1" applyFill="1" applyBorder="1" applyAlignment="1">
      <alignment horizontal="right" vertical="center"/>
    </xf>
    <xf numFmtId="185" fontId="12" fillId="0" borderId="0" xfId="3" applyNumberFormat="1" applyFont="1" applyFill="1" applyAlignment="1">
      <alignment horizontal="right" vertical="center"/>
    </xf>
    <xf numFmtId="0" fontId="12" fillId="0" borderId="0" xfId="3" applyNumberFormat="1" applyFont="1" applyFill="1" applyBorder="1" applyAlignment="1">
      <alignment horizontal="left" vertical="center" shrinkToFit="1"/>
    </xf>
    <xf numFmtId="0" fontId="12" fillId="2" borderId="0" xfId="3" applyNumberFormat="1" applyFont="1" applyFill="1" applyBorder="1" applyAlignment="1">
      <alignment vertical="center"/>
    </xf>
    <xf numFmtId="181" fontId="12" fillId="2" borderId="0" xfId="3" applyNumberFormat="1" applyFont="1" applyFill="1" applyBorder="1" applyAlignment="1">
      <alignment vertical="center"/>
    </xf>
    <xf numFmtId="181" fontId="3" fillId="0" borderId="0" xfId="3" applyNumberFormat="1" applyFont="1" applyFill="1" applyBorder="1" applyAlignment="1">
      <alignment horizontal="right" vertical="center"/>
    </xf>
    <xf numFmtId="181" fontId="3" fillId="0" borderId="10" xfId="3" applyNumberFormat="1" applyFont="1" applyFill="1" applyBorder="1" applyAlignment="1">
      <alignment horizontal="right" vertical="center"/>
    </xf>
    <xf numFmtId="181" fontId="3" fillId="3" borderId="0" xfId="3" applyNumberFormat="1" applyFont="1" applyFill="1" applyBorder="1" applyAlignment="1">
      <alignment horizontal="right" vertical="center"/>
    </xf>
    <xf numFmtId="0" fontId="74" fillId="3" borderId="1" xfId="0" applyFont="1" applyFill="1" applyBorder="1" applyAlignment="1">
      <alignment vertical="center" wrapText="1"/>
    </xf>
    <xf numFmtId="192" fontId="7" fillId="0" borderId="1" xfId="0" applyNumberFormat="1" applyFont="1" applyFill="1" applyBorder="1" applyAlignment="1">
      <alignment vertical="center" wrapText="1"/>
    </xf>
    <xf numFmtId="181" fontId="7" fillId="0" borderId="1" xfId="0" quotePrefix="1" applyNumberFormat="1" applyFont="1" applyFill="1" applyBorder="1" applyAlignment="1">
      <alignment vertical="center" wrapText="1"/>
    </xf>
    <xf numFmtId="192" fontId="74" fillId="0" borderId="1" xfId="0" applyNumberFormat="1" applyFont="1" applyFill="1" applyBorder="1" applyAlignment="1">
      <alignment vertical="center" wrapText="1"/>
    </xf>
    <xf numFmtId="0" fontId="74" fillId="0" borderId="1" xfId="0" quotePrefix="1" applyFont="1" applyBorder="1" applyAlignment="1">
      <alignment vertical="center" wrapText="1"/>
    </xf>
    <xf numFmtId="181" fontId="3" fillId="3" borderId="0" xfId="3" applyNumberFormat="1" applyFont="1" applyFill="1" applyBorder="1" applyAlignment="1">
      <alignment horizontal="right" vertical="center" shrinkToFit="1"/>
    </xf>
    <xf numFmtId="181" fontId="3" fillId="0" borderId="4" xfId="3" applyNumberFormat="1" applyFont="1" applyFill="1" applyBorder="1" applyAlignment="1">
      <alignment horizontal="right" vertical="center" shrinkToFit="1"/>
    </xf>
    <xf numFmtId="182" fontId="8" fillId="0" borderId="10" xfId="3" applyNumberFormat="1" applyFont="1" applyBorder="1" applyAlignment="1">
      <alignment vertical="center"/>
    </xf>
    <xf numFmtId="181" fontId="75" fillId="3" borderId="11" xfId="3" applyNumberFormat="1" applyFont="1" applyFill="1" applyBorder="1" applyAlignment="1">
      <alignment horizontal="right" vertical="center" shrinkToFit="1"/>
    </xf>
    <xf numFmtId="10" fontId="75" fillId="3" borderId="10" xfId="2" applyNumberFormat="1" applyFont="1" applyFill="1" applyBorder="1" applyAlignment="1">
      <alignment horizontal="right" vertical="center" shrinkToFit="1"/>
    </xf>
    <xf numFmtId="181" fontId="3" fillId="3" borderId="10" xfId="3" applyNumberFormat="1" applyFont="1" applyFill="1" applyBorder="1" applyAlignment="1">
      <alignment horizontal="right" vertical="center"/>
    </xf>
    <xf numFmtId="181" fontId="3" fillId="0" borderId="9" xfId="3" applyNumberFormat="1" applyFont="1" applyFill="1" applyBorder="1" applyAlignment="1">
      <alignment horizontal="right" vertical="center" shrinkToFit="1"/>
    </xf>
    <xf numFmtId="181" fontId="3" fillId="0" borderId="12" xfId="3" applyNumberFormat="1" applyFont="1" applyFill="1" applyBorder="1" applyAlignment="1">
      <alignment horizontal="right" vertical="center" shrinkToFit="1"/>
    </xf>
    <xf numFmtId="181" fontId="3" fillId="3" borderId="9" xfId="3" applyNumberFormat="1" applyFont="1" applyFill="1" applyBorder="1" applyAlignment="1">
      <alignment horizontal="right" vertical="center" shrinkToFit="1"/>
    </xf>
    <xf numFmtId="181" fontId="75" fillId="3" borderId="12" xfId="3" applyNumberFormat="1" applyFont="1" applyFill="1" applyBorder="1" applyAlignment="1">
      <alignment horizontal="right" vertical="center" shrinkToFit="1"/>
    </xf>
    <xf numFmtId="0" fontId="12" fillId="0" borderId="10" xfId="3" applyNumberFormat="1" applyFont="1" applyFill="1" applyBorder="1" applyAlignment="1">
      <alignment horizontal="distributed" vertical="center"/>
    </xf>
    <xf numFmtId="0" fontId="78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/>
    </xf>
    <xf numFmtId="0" fontId="12" fillId="0" borderId="5" xfId="3" applyNumberFormat="1" applyFont="1" applyFill="1" applyBorder="1" applyAlignment="1">
      <alignment horizontal="center" vertical="center"/>
    </xf>
    <xf numFmtId="0" fontId="12" fillId="0" borderId="6" xfId="3" applyNumberFormat="1" applyFont="1" applyFill="1" applyBorder="1" applyAlignment="1">
      <alignment horizontal="center" vertical="center"/>
    </xf>
    <xf numFmtId="0" fontId="12" fillId="0" borderId="7" xfId="3" applyNumberFormat="1" applyFont="1" applyFill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9" xfId="3" applyNumberFormat="1" applyFont="1" applyFill="1" applyBorder="1" applyAlignment="1">
      <alignment horizontal="center" vertical="center" wrapText="1"/>
    </xf>
    <xf numFmtId="0" fontId="12" fillId="0" borderId="6" xfId="3" applyNumberFormat="1" applyFont="1" applyFill="1" applyBorder="1" applyAlignment="1">
      <alignment horizontal="center" vertical="center" wrapText="1"/>
    </xf>
    <xf numFmtId="0" fontId="12" fillId="0" borderId="7" xfId="3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7" fillId="0" borderId="0" xfId="0" quotePrefix="1" applyFo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vertical="center" wrapText="1"/>
    </xf>
    <xf numFmtId="0" fontId="74" fillId="0" borderId="1" xfId="0" applyFont="1" applyBorder="1" applyAlignment="1">
      <alignment vertical="center" wrapText="1"/>
    </xf>
    <xf numFmtId="4" fontId="74" fillId="0" borderId="1" xfId="0" applyNumberFormat="1" applyFont="1" applyBorder="1" applyAlignment="1">
      <alignment vertical="center" wrapText="1"/>
    </xf>
    <xf numFmtId="177" fontId="74" fillId="0" borderId="1" xfId="0" applyNumberFormat="1" applyFont="1" applyBorder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7" fillId="0" borderId="0" xfId="0" quotePrefix="1" applyFont="1" applyFill="1">
      <alignment vertical="center"/>
    </xf>
  </cellXfs>
  <cellStyles count="1251">
    <cellStyle name=" " xfId="5"/>
    <cellStyle name="          _x000d__x000a_386grabber=vga.3gr_x000d__x000a_" xfId="6"/>
    <cellStyle name=" _1-1-7 기계내역서" xfId="7"/>
    <cellStyle name=" _97연말" xfId="8"/>
    <cellStyle name=" _97연말_1-1-7 기계내역서" xfId="9"/>
    <cellStyle name=" _97연말_강남삼성병원일위대가-12.21(일위대가내역서)" xfId="10"/>
    <cellStyle name=" _97연말_견적내역서(기업재활센터 사무실신설공사)" xfId="11"/>
    <cellStyle name=" _97연말_견적대비표" xfId="12"/>
    <cellStyle name=" _97연말_계약내역서(방이)" xfId="13"/>
    <cellStyle name=" _97연말_내역서(종)" xfId="14"/>
    <cellStyle name=" _97연말_내역서(종)_1" xfId="15"/>
    <cellStyle name=" _97연말_단가대비표" xfId="16"/>
    <cellStyle name=" _97연말_산근" xfId="17"/>
    <cellStyle name=" _97연말_연세재단 전기공사(MOF,CT교체)" xfId="18"/>
    <cellStyle name=" _97연말_일위대가" xfId="19"/>
    <cellStyle name=" _97연말_일위대가목록" xfId="20"/>
    <cellStyle name=" _97연말_황세영산부인과 인테리어 공사 -11-28-(현장실행)" xfId="21"/>
    <cellStyle name=" _97연말1" xfId="22"/>
    <cellStyle name=" _97연말1_1-1-7 기계내역서" xfId="23"/>
    <cellStyle name=" _97연말1_강남삼성병원일위대가-12.21(일위대가내역서)" xfId="24"/>
    <cellStyle name=" _97연말1_견적내역서(기업재활센터 사무실신설공사)" xfId="25"/>
    <cellStyle name=" _97연말1_견적대비표" xfId="26"/>
    <cellStyle name=" _97연말1_계약내역서(방이)" xfId="27"/>
    <cellStyle name=" _97연말1_내역서(종)" xfId="28"/>
    <cellStyle name=" _97연말1_내역서(종)_1" xfId="29"/>
    <cellStyle name=" _97연말1_단가대비표" xfId="30"/>
    <cellStyle name=" _97연말1_산근" xfId="31"/>
    <cellStyle name=" _97연말1_연세재단 전기공사(MOF,CT교체)" xfId="32"/>
    <cellStyle name=" _97연말1_일위대가" xfId="33"/>
    <cellStyle name=" _97연말1_일위대가목록" xfId="34"/>
    <cellStyle name=" _97연말1_황세영산부인과 인테리어 공사 -11-28-(현장실행)" xfId="35"/>
    <cellStyle name=" _Book1" xfId="36"/>
    <cellStyle name=" _Book1_1-1-7 기계내역서" xfId="37"/>
    <cellStyle name=" _Book1_강남삼성병원일위대가-12.21(일위대가내역서)" xfId="38"/>
    <cellStyle name=" _Book1_견적내역서(기업재활센터 사무실신설공사)" xfId="39"/>
    <cellStyle name=" _Book1_견적대비표" xfId="40"/>
    <cellStyle name=" _Book1_계약내역서(방이)" xfId="41"/>
    <cellStyle name=" _Book1_내역서(종)" xfId="42"/>
    <cellStyle name=" _Book1_내역서(종)_1" xfId="43"/>
    <cellStyle name=" _Book1_단가대비표" xfId="44"/>
    <cellStyle name=" _Book1_산근" xfId="45"/>
    <cellStyle name=" _Book1_연세재단 전기공사(MOF,CT교체)" xfId="46"/>
    <cellStyle name=" _Book1_일위대가" xfId="47"/>
    <cellStyle name=" _Book1_일위대가목록" xfId="48"/>
    <cellStyle name=" _Book1_황세영산부인과 인테리어 공사 -11-28-(현장실행)" xfId="49"/>
    <cellStyle name=" _강남삼성병원일위대가-12.21(일위대가내역서)" xfId="50"/>
    <cellStyle name=" _견적내역서(기업재활센터 사무실신설공사)" xfId="51"/>
    <cellStyle name=" _견적대비표" xfId="52"/>
    <cellStyle name=" _계약내역서(방이)" xfId="53"/>
    <cellStyle name=" _내역서(종)" xfId="54"/>
    <cellStyle name=" _내역서(종)_1" xfId="55"/>
    <cellStyle name=" _단가대비표" xfId="56"/>
    <cellStyle name=" _산근" xfId="57"/>
    <cellStyle name=" _연세재단 전기공사(MOF,CT교체)" xfId="58"/>
    <cellStyle name=" _일위대가" xfId="59"/>
    <cellStyle name=" _일위대가목록" xfId="60"/>
    <cellStyle name=" _황세영산부인과 인테리어 공사 -11-28-(현장실행)" xfId="61"/>
    <cellStyle name=" 1" xfId="62"/>
    <cellStyle name=" 10" xfId="63"/>
    <cellStyle name=" 100" xfId="64"/>
    <cellStyle name=" 101" xfId="65"/>
    <cellStyle name=" 102" xfId="66"/>
    <cellStyle name=" 103" xfId="67"/>
    <cellStyle name=" 104" xfId="68"/>
    <cellStyle name=" 105" xfId="69"/>
    <cellStyle name=" 106" xfId="70"/>
    <cellStyle name=" 107" xfId="71"/>
    <cellStyle name=" 108" xfId="72"/>
    <cellStyle name=" 109" xfId="73"/>
    <cellStyle name=" 11" xfId="74"/>
    <cellStyle name=" 110" xfId="75"/>
    <cellStyle name=" 111" xfId="76"/>
    <cellStyle name=" 112" xfId="77"/>
    <cellStyle name=" 113" xfId="78"/>
    <cellStyle name=" 114" xfId="79"/>
    <cellStyle name=" 115" xfId="80"/>
    <cellStyle name=" 116" xfId="81"/>
    <cellStyle name=" 117" xfId="82"/>
    <cellStyle name=" 118" xfId="83"/>
    <cellStyle name=" 119" xfId="84"/>
    <cellStyle name=" 12" xfId="85"/>
    <cellStyle name=" 120" xfId="86"/>
    <cellStyle name=" 121" xfId="87"/>
    <cellStyle name=" 122" xfId="88"/>
    <cellStyle name=" 123" xfId="89"/>
    <cellStyle name=" 124" xfId="90"/>
    <cellStyle name=" 125" xfId="91"/>
    <cellStyle name=" 126" xfId="92"/>
    <cellStyle name=" 127" xfId="93"/>
    <cellStyle name=" 128" xfId="94"/>
    <cellStyle name=" 129" xfId="95"/>
    <cellStyle name=" 13" xfId="96"/>
    <cellStyle name=" 130" xfId="97"/>
    <cellStyle name=" 131" xfId="98"/>
    <cellStyle name=" 132" xfId="99"/>
    <cellStyle name=" 133" xfId="100"/>
    <cellStyle name=" 134" xfId="101"/>
    <cellStyle name=" 135" xfId="102"/>
    <cellStyle name=" 136" xfId="103"/>
    <cellStyle name=" 137" xfId="104"/>
    <cellStyle name=" 138" xfId="105"/>
    <cellStyle name=" 139" xfId="106"/>
    <cellStyle name=" 14" xfId="107"/>
    <cellStyle name=" 140" xfId="108"/>
    <cellStyle name=" 141" xfId="109"/>
    <cellStyle name=" 142" xfId="110"/>
    <cellStyle name=" 143" xfId="111"/>
    <cellStyle name=" 144" xfId="112"/>
    <cellStyle name=" 145" xfId="113"/>
    <cellStyle name=" 146" xfId="114"/>
    <cellStyle name=" 147" xfId="115"/>
    <cellStyle name=" 148" xfId="116"/>
    <cellStyle name=" 149" xfId="117"/>
    <cellStyle name=" 15" xfId="118"/>
    <cellStyle name=" 150" xfId="119"/>
    <cellStyle name=" 151" xfId="120"/>
    <cellStyle name=" 152" xfId="121"/>
    <cellStyle name=" 153" xfId="122"/>
    <cellStyle name=" 154" xfId="123"/>
    <cellStyle name=" 155" xfId="124"/>
    <cellStyle name=" 156" xfId="125"/>
    <cellStyle name=" 157" xfId="126"/>
    <cellStyle name=" 158" xfId="127"/>
    <cellStyle name=" 159" xfId="128"/>
    <cellStyle name=" 16" xfId="129"/>
    <cellStyle name=" 160" xfId="130"/>
    <cellStyle name=" 161" xfId="131"/>
    <cellStyle name=" 162" xfId="132"/>
    <cellStyle name=" 163" xfId="133"/>
    <cellStyle name=" 164" xfId="134"/>
    <cellStyle name=" 165" xfId="135"/>
    <cellStyle name=" 166" xfId="136"/>
    <cellStyle name=" 167" xfId="137"/>
    <cellStyle name=" 168" xfId="138"/>
    <cellStyle name=" 169" xfId="139"/>
    <cellStyle name=" 17" xfId="140"/>
    <cellStyle name=" 170" xfId="141"/>
    <cellStyle name=" 171" xfId="142"/>
    <cellStyle name=" 172" xfId="143"/>
    <cellStyle name=" 173" xfId="144"/>
    <cellStyle name=" 174" xfId="145"/>
    <cellStyle name=" 175" xfId="146"/>
    <cellStyle name=" 176" xfId="147"/>
    <cellStyle name=" 177" xfId="148"/>
    <cellStyle name=" 178" xfId="149"/>
    <cellStyle name=" 179" xfId="150"/>
    <cellStyle name=" 18" xfId="151"/>
    <cellStyle name=" 180" xfId="152"/>
    <cellStyle name=" 181" xfId="153"/>
    <cellStyle name=" 182" xfId="154"/>
    <cellStyle name=" 183" xfId="155"/>
    <cellStyle name=" 184" xfId="156"/>
    <cellStyle name=" 185" xfId="157"/>
    <cellStyle name=" 186" xfId="158"/>
    <cellStyle name=" 187" xfId="159"/>
    <cellStyle name=" 188" xfId="160"/>
    <cellStyle name=" 189" xfId="161"/>
    <cellStyle name=" 19" xfId="162"/>
    <cellStyle name=" 190" xfId="163"/>
    <cellStyle name=" 191" xfId="164"/>
    <cellStyle name=" 192" xfId="165"/>
    <cellStyle name=" 193" xfId="166"/>
    <cellStyle name=" 194" xfId="167"/>
    <cellStyle name=" 195" xfId="168"/>
    <cellStyle name=" 196" xfId="169"/>
    <cellStyle name=" 197" xfId="170"/>
    <cellStyle name=" 198" xfId="171"/>
    <cellStyle name=" 199" xfId="172"/>
    <cellStyle name=" 2" xfId="173"/>
    <cellStyle name=" 20" xfId="174"/>
    <cellStyle name=" 200" xfId="175"/>
    <cellStyle name=" 201" xfId="176"/>
    <cellStyle name=" 202" xfId="177"/>
    <cellStyle name=" 203" xfId="178"/>
    <cellStyle name=" 204" xfId="179"/>
    <cellStyle name=" 205" xfId="180"/>
    <cellStyle name=" 206" xfId="181"/>
    <cellStyle name=" 207" xfId="182"/>
    <cellStyle name=" 208" xfId="183"/>
    <cellStyle name=" 209" xfId="184"/>
    <cellStyle name=" 21" xfId="185"/>
    <cellStyle name=" 210" xfId="186"/>
    <cellStyle name=" 211" xfId="187"/>
    <cellStyle name=" 212" xfId="188"/>
    <cellStyle name=" 213" xfId="189"/>
    <cellStyle name=" 214" xfId="190"/>
    <cellStyle name=" 215" xfId="191"/>
    <cellStyle name=" 216" xfId="192"/>
    <cellStyle name=" 217" xfId="193"/>
    <cellStyle name=" 218" xfId="194"/>
    <cellStyle name=" 219" xfId="195"/>
    <cellStyle name=" 22" xfId="196"/>
    <cellStyle name=" 220" xfId="197"/>
    <cellStyle name=" 221" xfId="198"/>
    <cellStyle name=" 222" xfId="199"/>
    <cellStyle name=" 223" xfId="200"/>
    <cellStyle name=" 224" xfId="201"/>
    <cellStyle name=" 225" xfId="202"/>
    <cellStyle name=" 226" xfId="203"/>
    <cellStyle name=" 227" xfId="204"/>
    <cellStyle name=" 228" xfId="205"/>
    <cellStyle name=" 229" xfId="206"/>
    <cellStyle name=" 23" xfId="207"/>
    <cellStyle name=" 230" xfId="208"/>
    <cellStyle name=" 231" xfId="209"/>
    <cellStyle name=" 232" xfId="210"/>
    <cellStyle name=" 233" xfId="211"/>
    <cellStyle name=" 234" xfId="212"/>
    <cellStyle name=" 235" xfId="213"/>
    <cellStyle name=" 236" xfId="214"/>
    <cellStyle name=" 237" xfId="215"/>
    <cellStyle name=" 238" xfId="216"/>
    <cellStyle name=" 239" xfId="217"/>
    <cellStyle name=" 24" xfId="218"/>
    <cellStyle name=" 240" xfId="219"/>
    <cellStyle name=" 241" xfId="220"/>
    <cellStyle name=" 242" xfId="221"/>
    <cellStyle name=" 243" xfId="222"/>
    <cellStyle name=" 244" xfId="223"/>
    <cellStyle name=" 245" xfId="224"/>
    <cellStyle name=" 246" xfId="225"/>
    <cellStyle name=" 247" xfId="226"/>
    <cellStyle name=" 248" xfId="227"/>
    <cellStyle name=" 249" xfId="228"/>
    <cellStyle name=" 25" xfId="229"/>
    <cellStyle name=" 250" xfId="230"/>
    <cellStyle name=" 251" xfId="231"/>
    <cellStyle name=" 252" xfId="232"/>
    <cellStyle name=" 253" xfId="233"/>
    <cellStyle name=" 254" xfId="234"/>
    <cellStyle name=" 255" xfId="235"/>
    <cellStyle name=" 256" xfId="236"/>
    <cellStyle name=" 257" xfId="237"/>
    <cellStyle name=" 258" xfId="238"/>
    <cellStyle name=" 259" xfId="239"/>
    <cellStyle name=" 26" xfId="240"/>
    <cellStyle name=" 260" xfId="241"/>
    <cellStyle name=" 261" xfId="242"/>
    <cellStyle name=" 262" xfId="243"/>
    <cellStyle name=" 263" xfId="244"/>
    <cellStyle name=" 264" xfId="245"/>
    <cellStyle name=" 265" xfId="246"/>
    <cellStyle name=" 266" xfId="247"/>
    <cellStyle name=" 267" xfId="248"/>
    <cellStyle name=" 268" xfId="249"/>
    <cellStyle name=" 269" xfId="250"/>
    <cellStyle name=" 27" xfId="251"/>
    <cellStyle name=" 270" xfId="252"/>
    <cellStyle name=" 271" xfId="253"/>
    <cellStyle name=" 272" xfId="254"/>
    <cellStyle name=" 273" xfId="255"/>
    <cellStyle name=" 274" xfId="256"/>
    <cellStyle name=" 275" xfId="257"/>
    <cellStyle name=" 276" xfId="258"/>
    <cellStyle name=" 277" xfId="259"/>
    <cellStyle name=" 278" xfId="260"/>
    <cellStyle name=" 279" xfId="261"/>
    <cellStyle name=" 28" xfId="262"/>
    <cellStyle name=" 280" xfId="263"/>
    <cellStyle name=" 281" xfId="264"/>
    <cellStyle name=" 282" xfId="265"/>
    <cellStyle name=" 283" xfId="266"/>
    <cellStyle name=" 284" xfId="267"/>
    <cellStyle name=" 285" xfId="268"/>
    <cellStyle name=" 286" xfId="269"/>
    <cellStyle name=" 287" xfId="270"/>
    <cellStyle name=" 288" xfId="271"/>
    <cellStyle name=" 289" xfId="272"/>
    <cellStyle name=" 29" xfId="273"/>
    <cellStyle name=" 290" xfId="274"/>
    <cellStyle name=" 291" xfId="275"/>
    <cellStyle name=" 292" xfId="276"/>
    <cellStyle name=" 293" xfId="277"/>
    <cellStyle name=" 294" xfId="278"/>
    <cellStyle name=" 295" xfId="279"/>
    <cellStyle name=" 296" xfId="280"/>
    <cellStyle name=" 297" xfId="281"/>
    <cellStyle name=" 298" xfId="282"/>
    <cellStyle name=" 299" xfId="283"/>
    <cellStyle name=" 3" xfId="284"/>
    <cellStyle name=" 30" xfId="285"/>
    <cellStyle name=" 300" xfId="286"/>
    <cellStyle name=" 301" xfId="287"/>
    <cellStyle name=" 302" xfId="288"/>
    <cellStyle name=" 303" xfId="289"/>
    <cellStyle name=" 304" xfId="290"/>
    <cellStyle name=" 305" xfId="291"/>
    <cellStyle name=" 306" xfId="292"/>
    <cellStyle name=" 307" xfId="293"/>
    <cellStyle name=" 308" xfId="294"/>
    <cellStyle name=" 309" xfId="295"/>
    <cellStyle name=" 31" xfId="296"/>
    <cellStyle name=" 310" xfId="297"/>
    <cellStyle name=" 311" xfId="298"/>
    <cellStyle name=" 312" xfId="299"/>
    <cellStyle name=" 313" xfId="300"/>
    <cellStyle name=" 314" xfId="301"/>
    <cellStyle name=" 315" xfId="302"/>
    <cellStyle name=" 316" xfId="303"/>
    <cellStyle name=" 317" xfId="304"/>
    <cellStyle name=" 318" xfId="305"/>
    <cellStyle name=" 319" xfId="306"/>
    <cellStyle name=" 32" xfId="307"/>
    <cellStyle name=" 320" xfId="308"/>
    <cellStyle name=" 321" xfId="309"/>
    <cellStyle name=" 322" xfId="310"/>
    <cellStyle name=" 323" xfId="311"/>
    <cellStyle name=" 324" xfId="312"/>
    <cellStyle name=" 325" xfId="313"/>
    <cellStyle name=" 326" xfId="314"/>
    <cellStyle name=" 327" xfId="315"/>
    <cellStyle name=" 328" xfId="316"/>
    <cellStyle name=" 329" xfId="317"/>
    <cellStyle name=" 33" xfId="318"/>
    <cellStyle name=" 330" xfId="319"/>
    <cellStyle name=" 331" xfId="320"/>
    <cellStyle name=" 332" xfId="321"/>
    <cellStyle name=" 333" xfId="322"/>
    <cellStyle name=" 334" xfId="323"/>
    <cellStyle name=" 335" xfId="324"/>
    <cellStyle name=" 336" xfId="325"/>
    <cellStyle name=" 337" xfId="326"/>
    <cellStyle name=" 338" xfId="327"/>
    <cellStyle name=" 339" xfId="328"/>
    <cellStyle name=" 34" xfId="329"/>
    <cellStyle name=" 340" xfId="330"/>
    <cellStyle name=" 341" xfId="331"/>
    <cellStyle name=" 342" xfId="332"/>
    <cellStyle name=" 343" xfId="333"/>
    <cellStyle name=" 344" xfId="334"/>
    <cellStyle name=" 345" xfId="335"/>
    <cellStyle name=" 346" xfId="336"/>
    <cellStyle name=" 347" xfId="337"/>
    <cellStyle name=" 348" xfId="338"/>
    <cellStyle name=" 349" xfId="339"/>
    <cellStyle name=" 35" xfId="340"/>
    <cellStyle name=" 350" xfId="341"/>
    <cellStyle name=" 351" xfId="342"/>
    <cellStyle name=" 352" xfId="343"/>
    <cellStyle name=" 353" xfId="344"/>
    <cellStyle name=" 354" xfId="345"/>
    <cellStyle name=" 355" xfId="346"/>
    <cellStyle name=" 356" xfId="347"/>
    <cellStyle name=" 357" xfId="348"/>
    <cellStyle name=" 358" xfId="349"/>
    <cellStyle name=" 359" xfId="350"/>
    <cellStyle name=" 36" xfId="351"/>
    <cellStyle name=" 360" xfId="352"/>
    <cellStyle name=" 361" xfId="353"/>
    <cellStyle name=" 362" xfId="354"/>
    <cellStyle name=" 363" xfId="355"/>
    <cellStyle name=" 364" xfId="356"/>
    <cellStyle name=" 365" xfId="357"/>
    <cellStyle name=" 366" xfId="358"/>
    <cellStyle name=" 367" xfId="359"/>
    <cellStyle name=" 368" xfId="360"/>
    <cellStyle name=" 369" xfId="361"/>
    <cellStyle name=" 37" xfId="362"/>
    <cellStyle name=" 370" xfId="363"/>
    <cellStyle name=" 371" xfId="364"/>
    <cellStyle name=" 372" xfId="365"/>
    <cellStyle name=" 373" xfId="366"/>
    <cellStyle name=" 374" xfId="367"/>
    <cellStyle name=" 375" xfId="368"/>
    <cellStyle name=" 376" xfId="369"/>
    <cellStyle name=" 377" xfId="370"/>
    <cellStyle name=" 378" xfId="371"/>
    <cellStyle name=" 379" xfId="372"/>
    <cellStyle name=" 38" xfId="373"/>
    <cellStyle name=" 380" xfId="374"/>
    <cellStyle name=" 381" xfId="375"/>
    <cellStyle name=" 382" xfId="376"/>
    <cellStyle name=" 383" xfId="377"/>
    <cellStyle name=" 384" xfId="378"/>
    <cellStyle name=" 385" xfId="379"/>
    <cellStyle name=" 386" xfId="380"/>
    <cellStyle name=" 387" xfId="381"/>
    <cellStyle name=" 388" xfId="382"/>
    <cellStyle name=" 389" xfId="383"/>
    <cellStyle name=" 39" xfId="384"/>
    <cellStyle name=" 390" xfId="385"/>
    <cellStyle name=" 391" xfId="386"/>
    <cellStyle name=" 392" xfId="387"/>
    <cellStyle name=" 393" xfId="388"/>
    <cellStyle name=" 394" xfId="389"/>
    <cellStyle name=" 395" xfId="390"/>
    <cellStyle name=" 396" xfId="391"/>
    <cellStyle name=" 397" xfId="392"/>
    <cellStyle name=" 398" xfId="393"/>
    <cellStyle name=" 399" xfId="394"/>
    <cellStyle name=" 4" xfId="395"/>
    <cellStyle name=" 40" xfId="396"/>
    <cellStyle name=" 400" xfId="397"/>
    <cellStyle name=" 401" xfId="398"/>
    <cellStyle name=" 402" xfId="399"/>
    <cellStyle name=" 403" xfId="400"/>
    <cellStyle name=" 404" xfId="401"/>
    <cellStyle name=" 405" xfId="402"/>
    <cellStyle name=" 406" xfId="403"/>
    <cellStyle name=" 407" xfId="404"/>
    <cellStyle name=" 408" xfId="405"/>
    <cellStyle name=" 409" xfId="406"/>
    <cellStyle name=" 41" xfId="407"/>
    <cellStyle name=" 410" xfId="408"/>
    <cellStyle name=" 411" xfId="409"/>
    <cellStyle name=" 412" xfId="410"/>
    <cellStyle name=" 413" xfId="411"/>
    <cellStyle name=" 414" xfId="412"/>
    <cellStyle name=" 415" xfId="413"/>
    <cellStyle name=" 416" xfId="414"/>
    <cellStyle name=" 417" xfId="415"/>
    <cellStyle name=" 418" xfId="416"/>
    <cellStyle name=" 419" xfId="417"/>
    <cellStyle name=" 42" xfId="418"/>
    <cellStyle name=" 420" xfId="419"/>
    <cellStyle name=" 421" xfId="420"/>
    <cellStyle name=" 422" xfId="421"/>
    <cellStyle name=" 423" xfId="422"/>
    <cellStyle name=" 424" xfId="423"/>
    <cellStyle name=" 425" xfId="424"/>
    <cellStyle name=" 426" xfId="425"/>
    <cellStyle name=" 427" xfId="426"/>
    <cellStyle name=" 428" xfId="427"/>
    <cellStyle name=" 429" xfId="428"/>
    <cellStyle name=" 43" xfId="429"/>
    <cellStyle name=" 430" xfId="430"/>
    <cellStyle name=" 431" xfId="431"/>
    <cellStyle name=" 432" xfId="432"/>
    <cellStyle name=" 433" xfId="433"/>
    <cellStyle name=" 434" xfId="434"/>
    <cellStyle name=" 435" xfId="435"/>
    <cellStyle name=" 436" xfId="436"/>
    <cellStyle name=" 437" xfId="437"/>
    <cellStyle name=" 438" xfId="438"/>
    <cellStyle name=" 439" xfId="439"/>
    <cellStyle name=" 44" xfId="440"/>
    <cellStyle name=" 440" xfId="441"/>
    <cellStyle name=" 441" xfId="442"/>
    <cellStyle name=" 442" xfId="443"/>
    <cellStyle name=" 443" xfId="444"/>
    <cellStyle name=" 444" xfId="445"/>
    <cellStyle name=" 445" xfId="446"/>
    <cellStyle name=" 446" xfId="447"/>
    <cellStyle name=" 447" xfId="448"/>
    <cellStyle name=" 448" xfId="449"/>
    <cellStyle name=" 449" xfId="450"/>
    <cellStyle name=" 45" xfId="451"/>
    <cellStyle name=" 450" xfId="452"/>
    <cellStyle name=" 451" xfId="453"/>
    <cellStyle name=" 452" xfId="454"/>
    <cellStyle name=" 453" xfId="455"/>
    <cellStyle name=" 454" xfId="456"/>
    <cellStyle name=" 455" xfId="457"/>
    <cellStyle name=" 456" xfId="458"/>
    <cellStyle name=" 457" xfId="459"/>
    <cellStyle name=" 458" xfId="460"/>
    <cellStyle name=" 459" xfId="461"/>
    <cellStyle name=" 46" xfId="462"/>
    <cellStyle name=" 460" xfId="463"/>
    <cellStyle name=" 461" xfId="464"/>
    <cellStyle name=" 462" xfId="465"/>
    <cellStyle name=" 463" xfId="466"/>
    <cellStyle name=" 464" xfId="467"/>
    <cellStyle name=" 465" xfId="468"/>
    <cellStyle name=" 466" xfId="469"/>
    <cellStyle name=" 467" xfId="470"/>
    <cellStyle name=" 468" xfId="471"/>
    <cellStyle name=" 469" xfId="472"/>
    <cellStyle name=" 47" xfId="473"/>
    <cellStyle name=" 470" xfId="474"/>
    <cellStyle name=" 471" xfId="475"/>
    <cellStyle name=" 472" xfId="476"/>
    <cellStyle name=" 473" xfId="477"/>
    <cellStyle name=" 474" xfId="478"/>
    <cellStyle name=" 475" xfId="479"/>
    <cellStyle name=" 476" xfId="480"/>
    <cellStyle name=" 477" xfId="481"/>
    <cellStyle name=" 478" xfId="482"/>
    <cellStyle name=" 479" xfId="483"/>
    <cellStyle name=" 48" xfId="484"/>
    <cellStyle name=" 480" xfId="485"/>
    <cellStyle name=" 481" xfId="486"/>
    <cellStyle name=" 482" xfId="487"/>
    <cellStyle name=" 483" xfId="488"/>
    <cellStyle name=" 484" xfId="489"/>
    <cellStyle name=" 485" xfId="490"/>
    <cellStyle name=" 486" xfId="491"/>
    <cellStyle name=" 487" xfId="492"/>
    <cellStyle name=" 488" xfId="493"/>
    <cellStyle name=" 489" xfId="494"/>
    <cellStyle name=" 49" xfId="495"/>
    <cellStyle name=" 490" xfId="496"/>
    <cellStyle name=" 491" xfId="497"/>
    <cellStyle name=" 492" xfId="498"/>
    <cellStyle name=" 493" xfId="499"/>
    <cellStyle name=" 494" xfId="500"/>
    <cellStyle name=" 495" xfId="501"/>
    <cellStyle name=" 496" xfId="502"/>
    <cellStyle name=" 497" xfId="503"/>
    <cellStyle name=" 498" xfId="504"/>
    <cellStyle name=" 499" xfId="505"/>
    <cellStyle name=" 5" xfId="506"/>
    <cellStyle name=" 50" xfId="507"/>
    <cellStyle name=" 500" xfId="508"/>
    <cellStyle name=" 501" xfId="509"/>
    <cellStyle name=" 502" xfId="510"/>
    <cellStyle name=" 503" xfId="511"/>
    <cellStyle name=" 504" xfId="512"/>
    <cellStyle name=" 505" xfId="513"/>
    <cellStyle name=" 506" xfId="514"/>
    <cellStyle name=" 507" xfId="515"/>
    <cellStyle name=" 508" xfId="516"/>
    <cellStyle name=" 509" xfId="517"/>
    <cellStyle name=" 51" xfId="518"/>
    <cellStyle name=" 52" xfId="519"/>
    <cellStyle name=" 53" xfId="520"/>
    <cellStyle name=" 54" xfId="521"/>
    <cellStyle name=" 55" xfId="522"/>
    <cellStyle name=" 56" xfId="523"/>
    <cellStyle name=" 57" xfId="524"/>
    <cellStyle name=" 58" xfId="525"/>
    <cellStyle name=" 59" xfId="526"/>
    <cellStyle name=" 6" xfId="527"/>
    <cellStyle name=" 60" xfId="528"/>
    <cellStyle name=" 61" xfId="529"/>
    <cellStyle name=" 62" xfId="530"/>
    <cellStyle name=" 63" xfId="531"/>
    <cellStyle name=" 64" xfId="532"/>
    <cellStyle name=" 65" xfId="533"/>
    <cellStyle name=" 66" xfId="534"/>
    <cellStyle name=" 67" xfId="535"/>
    <cellStyle name=" 68" xfId="536"/>
    <cellStyle name=" 69" xfId="537"/>
    <cellStyle name=" 7" xfId="538"/>
    <cellStyle name=" 70" xfId="539"/>
    <cellStyle name=" 71" xfId="540"/>
    <cellStyle name=" 72" xfId="541"/>
    <cellStyle name=" 73" xfId="542"/>
    <cellStyle name=" 74" xfId="543"/>
    <cellStyle name=" 75" xfId="544"/>
    <cellStyle name=" 76" xfId="545"/>
    <cellStyle name=" 77" xfId="546"/>
    <cellStyle name=" 78" xfId="547"/>
    <cellStyle name=" 79" xfId="548"/>
    <cellStyle name=" 8" xfId="549"/>
    <cellStyle name=" 80" xfId="550"/>
    <cellStyle name=" 81" xfId="551"/>
    <cellStyle name=" 82" xfId="552"/>
    <cellStyle name=" 83" xfId="553"/>
    <cellStyle name=" 84" xfId="554"/>
    <cellStyle name=" 85" xfId="555"/>
    <cellStyle name=" 86" xfId="556"/>
    <cellStyle name=" 87" xfId="557"/>
    <cellStyle name=" 88" xfId="558"/>
    <cellStyle name=" 89" xfId="559"/>
    <cellStyle name=" 9" xfId="560"/>
    <cellStyle name=" 90" xfId="561"/>
    <cellStyle name=" 91" xfId="562"/>
    <cellStyle name=" 92" xfId="563"/>
    <cellStyle name=" 93" xfId="564"/>
    <cellStyle name=" 94" xfId="565"/>
    <cellStyle name=" 95" xfId="566"/>
    <cellStyle name=" 96" xfId="567"/>
    <cellStyle name=" 97" xfId="568"/>
    <cellStyle name=" 98" xfId="569"/>
    <cellStyle name=" 99" xfId="570"/>
    <cellStyle name="#_cost9702 (2)_계통도 (2)_계통도 " xfId="571"/>
    <cellStyle name="#_cost9702 (2)_공사비예산서 (2)_계통도 " xfId="572"/>
    <cellStyle name="#_cost9702 (2)_공사비예산서_계통도 " xfId="573"/>
    <cellStyle name="#_cost9702 (2)_예정공정표 (2)_계통도 " xfId="574"/>
    <cellStyle name="#_cost9702 (2)_주요자재_계통도 " xfId="575"/>
    <cellStyle name="#_목차 " xfId="576"/>
    <cellStyle name="#_목차 _단가" xfId="577"/>
    <cellStyle name="#_예정공정표_계통도 " xfId="578"/>
    <cellStyle name="#_품셈 " xfId="579"/>
    <cellStyle name="#_품셈_계통도 " xfId="580"/>
    <cellStyle name="(1)" xfId="581"/>
    <cellStyle name="??&amp;O?&amp;H?_x0008__x000f__x0007_?_x0007__x0001__x0001_" xfId="582"/>
    <cellStyle name="??&amp;O?&amp;H?_x0008_??_x0007__x0001__x0001_" xfId="583"/>
    <cellStyle name="??&amp;쏗?뷐9_x0008__x0011__x0007_?_x0007__x0001__x0001_" xfId="584"/>
    <cellStyle name="???­ [0]_º?¼± ±æ¾?±?º? ¼?·® ??°??? " xfId="585"/>
    <cellStyle name="?_x001d_??%U©÷u&amp;H©÷9_x0008_?_x0009_s_x000a__x0007__x0001__x0001_" xfId="586"/>
    <cellStyle name="???­_º?¼± ±æ¾?±?º? ¼?·® ??°??? " xfId="587"/>
    <cellStyle name="??_ ???? " xfId="588"/>
    <cellStyle name="?¡±¢¥?_?¨ù??¢´¢¥_¢¬???¢â? " xfId="589"/>
    <cellStyle name="?ðÇ%U?&amp;H?_x0008_?s_x000a__x0007__x0001__x0001_" xfId="590"/>
    <cellStyle name="?Þ¸¶ [0]_º?¼± ±æ¾?±?º? ¼?·® ??°??? " xfId="591"/>
    <cellStyle name="?Þ¸¶_º?¼± ±æ¾?±?º? ¼?·® ??°??? " xfId="592"/>
    <cellStyle name="?W?_laroux" xfId="593"/>
    <cellStyle name="?핺_CASH FLOW " xfId="594"/>
    <cellStyle name="_(02.09.23  64,000평)인천 삼산1지구 2블럭 " xfId="595"/>
    <cellStyle name="_검암2차사전공사(본사검토) " xfId="596"/>
    <cellStyle name="_검암2차사전공사(본사검토) _(인테리어, 기계설비공사) (version 1) (version 1)" xfId="597"/>
    <cellStyle name="_검암2차사전공사(본사검토) _(인테리어, 기계설비공사) (version 2)" xfId="598"/>
    <cellStyle name="_검암2차사전공사(본사검토) _1.힐튼점 영업장 VIP룸 환경개선공사(인테리어공사)" xfId="599"/>
    <cellStyle name="_검암2차사전공사(본사검토) _7luck카지노아카데미 (작업0402)-1" xfId="600"/>
    <cellStyle name="_검암2차사전공사(본사검토) _단가" xfId="601"/>
    <cellStyle name="_경량천정_분당 LEXUS 매장공사_예전canopy최종견적서(2007.7.10) " xfId="602"/>
    <cellStyle name="_경량천정_서초동더미켈란_예전canopy최종견적서(2007.7.10) " xfId="603"/>
    <cellStyle name="_경량천정_예전canopy최종견적서(2007.7.10) " xfId="604"/>
    <cellStyle name="_공문 " xfId="605"/>
    <cellStyle name="_공사개요(2003) " xfId="606"/>
    <cellStyle name="_사전공사(토목본사검토) " xfId="607"/>
    <cellStyle name="_사전공사(토목본사검토) _(인테리어, 기계설비공사) (version 1) (version 1)" xfId="608"/>
    <cellStyle name="_사전공사(토목본사검토) _(인테리어, 기계설비공사) (version 2)" xfId="609"/>
    <cellStyle name="_사전공사(토목본사검토) _1.힐튼점 영업장 VIP룸 환경개선공사(인테리어공사)" xfId="610"/>
    <cellStyle name="_사전공사(토목본사검토) _7luck카지노아카데미 (작업0402)-1" xfId="611"/>
    <cellStyle name="_사전공사(토목본사검토) _단가" xfId="612"/>
    <cellStyle name="_아미고터워 리모델링공사(계약,실행내역)9월.3일 " xfId="613"/>
    <cellStyle name="_인원계획표 " xfId="614"/>
    <cellStyle name="_인원계획표 _(인테리어, 기계설비공사) (version 1) (version 1)" xfId="615"/>
    <cellStyle name="_인원계획표 _(인테리어, 기계설비공사) (version 2)" xfId="616"/>
    <cellStyle name="_인원계획표 _1.힐튼점 영업장 VIP룸 환경개선공사(인테리어공사)" xfId="617"/>
    <cellStyle name="_인원계획표 _7luck카지노아카데미 (작업0402)-1" xfId="618"/>
    <cellStyle name="_인원계획표 _B102 0401-06 - 토비스 낙산2차 견적-초안_B102 0404-020 - Binsent H. UPS전원 견적-040424 제출 " xfId="619"/>
    <cellStyle name="_인원계획표 _검암2차사전공사(본사검토) " xfId="620"/>
    <cellStyle name="_인원계획표 _검암2차사전공사(본사검토) _(인테리어, 기계설비공사) (version 1) (version 1)" xfId="621"/>
    <cellStyle name="_인원계획표 _검암2차사전공사(본사검토) _(인테리어, 기계설비공사) (version 2)" xfId="622"/>
    <cellStyle name="_인원계획표 _검암2차사전공사(본사검토) _1.힐튼점 영업장 VIP룸 환경개선공사(인테리어공사)" xfId="623"/>
    <cellStyle name="_인원계획표 _검암2차사전공사(본사검토) _7luck카지노아카데미 (작업0402)-1" xfId="624"/>
    <cellStyle name="_인원계획표 _검암2차사전공사(본사검토) _단가" xfId="625"/>
    <cellStyle name="_인원계획표 _단가" xfId="626"/>
    <cellStyle name="_인원계획표 _사전공사(토목본사검토) " xfId="627"/>
    <cellStyle name="_인원계획표 _사전공사(토목본사검토) _(인테리어, 기계설비공사) (version 1) (version 1)" xfId="628"/>
    <cellStyle name="_인원계획표 _사전공사(토목본사검토) _(인테리어, 기계설비공사) (version 2)" xfId="629"/>
    <cellStyle name="_인원계획표 _사전공사(토목본사검토) _1.힐튼점 영업장 VIP룸 환경개선공사(인테리어공사)" xfId="630"/>
    <cellStyle name="_인원계획표 _사전공사(토목본사검토) _7luck카지노아카데미 (작업0402)-1" xfId="631"/>
    <cellStyle name="_인원계획표 _사전공사(토목본사검토) _단가" xfId="632"/>
    <cellStyle name="_인원계획표 _적격 " xfId="633"/>
    <cellStyle name="_인원계획표 _적격 _(인테리어, 기계설비공사) (version 1) (version 1)" xfId="634"/>
    <cellStyle name="_인원계획표 _적격 _(인테리어, 기계설비공사) (version 2)" xfId="635"/>
    <cellStyle name="_인원계획표 _적격 _1.힐튼점 영업장 VIP룸 환경개선공사(인테리어공사)" xfId="636"/>
    <cellStyle name="_인원계획표 _적격 _7luck카지노아카데미 (작업0402)-1" xfId="637"/>
    <cellStyle name="_인원계획표 _적격 _B102 0401-06 - 토비스 낙산2차 견적-초안_B102 0404-020 - Binsent H. UPS전원 견적-040424 제출 " xfId="638"/>
    <cellStyle name="_인원계획표 _적격 _단가" xfId="639"/>
    <cellStyle name="_입찰표지 " xfId="640"/>
    <cellStyle name="_입찰표지 _(인테리어, 기계설비공사) (version 1) (version 1)" xfId="641"/>
    <cellStyle name="_입찰표지 _(인테리어, 기계설비공사) (version 2)" xfId="642"/>
    <cellStyle name="_입찰표지 _1.힐튼점 영업장 VIP룸 환경개선공사(인테리어공사)" xfId="643"/>
    <cellStyle name="_입찰표지 _7luck카지노아카데미 (작업0402)-1" xfId="644"/>
    <cellStyle name="_입찰표지 _B102 0401-06 - 토비스 낙산2차 견적-초안_B102 0404-020 - Binsent H. UPS전원 견적-040424 제출 " xfId="645"/>
    <cellStyle name="_입찰표지 _검암2차사전공사(본사검토) " xfId="646"/>
    <cellStyle name="_입찰표지 _검암2차사전공사(본사검토) _(인테리어, 기계설비공사) (version 1) (version 1)" xfId="647"/>
    <cellStyle name="_입찰표지 _검암2차사전공사(본사검토) _(인테리어, 기계설비공사) (version 2)" xfId="648"/>
    <cellStyle name="_입찰표지 _검암2차사전공사(본사검토) _1.힐튼점 영업장 VIP룸 환경개선공사(인테리어공사)" xfId="649"/>
    <cellStyle name="_입찰표지 _검암2차사전공사(본사검토) _7luck카지노아카데미 (작업0402)-1" xfId="650"/>
    <cellStyle name="_입찰표지 _검암2차사전공사(본사검토) _단가" xfId="651"/>
    <cellStyle name="_입찰표지 _단가" xfId="652"/>
    <cellStyle name="_입찰표지 _사전공사(토목본사검토) " xfId="653"/>
    <cellStyle name="_입찰표지 _사전공사(토목본사검토) _(인테리어, 기계설비공사) (version 1) (version 1)" xfId="654"/>
    <cellStyle name="_입찰표지 _사전공사(토목본사검토) _(인테리어, 기계설비공사) (version 2)" xfId="655"/>
    <cellStyle name="_입찰표지 _사전공사(토목본사검토) _1.힐튼점 영업장 VIP룸 환경개선공사(인테리어공사)" xfId="656"/>
    <cellStyle name="_입찰표지 _사전공사(토목본사검토) _7luck카지노아카데미 (작업0402)-1" xfId="657"/>
    <cellStyle name="_입찰표지 _사전공사(토목본사검토) _단가" xfId="658"/>
    <cellStyle name="_적격 " xfId="659"/>
    <cellStyle name="_적격 _(인테리어, 기계설비공사) (version 1) (version 1)" xfId="660"/>
    <cellStyle name="_적격 _(인테리어, 기계설비공사) (version 2)" xfId="661"/>
    <cellStyle name="_적격 _1.힐튼점 영업장 VIP룸 환경개선공사(인테리어공사)" xfId="662"/>
    <cellStyle name="_적격 _7luck카지노아카데미 (작업0402)-1" xfId="663"/>
    <cellStyle name="_적격 _B102 0401-06 - 토비스 낙산2차 견적-초안_B102 0404-020 - Binsent H. UPS전원 견적-040424 제출 " xfId="664"/>
    <cellStyle name="_적격 _단가" xfId="665"/>
    <cellStyle name="_적격 _집행갑지 " xfId="666"/>
    <cellStyle name="_적격 _집행갑지 _(인테리어, 기계설비공사) (version 1) (version 1)" xfId="667"/>
    <cellStyle name="_적격 _집행갑지 _(인테리어, 기계설비공사) (version 2)" xfId="668"/>
    <cellStyle name="_적격 _집행갑지 _1.힐튼점 영업장 VIP룸 환경개선공사(인테리어공사)" xfId="669"/>
    <cellStyle name="_적격 _집행갑지 _7luck카지노아카데미 (작업0402)-1" xfId="670"/>
    <cellStyle name="_적격 _집행갑지 _단가" xfId="671"/>
    <cellStyle name="_적격(화산) " xfId="672"/>
    <cellStyle name="_적격(화산) _(인테리어, 기계설비공사) (version 1) (version 1)" xfId="673"/>
    <cellStyle name="_적격(화산) _(인테리어, 기계설비공사) (version 2)" xfId="674"/>
    <cellStyle name="_적격(화산) _1.힐튼점 영업장 VIP룸 환경개선공사(인테리어공사)" xfId="675"/>
    <cellStyle name="_적격(화산) _7luck카지노아카데미 (작업0402)-1" xfId="676"/>
    <cellStyle name="_적격(화산) _B102 0401-06 - 토비스 낙산2차 견적-초안_B102 0404-020 - Binsent H. UPS전원 견적-040424 제출 " xfId="677"/>
    <cellStyle name="_적격(화산) _검암2차사전공사(본사검토) " xfId="678"/>
    <cellStyle name="_적격(화산) _검암2차사전공사(본사검토) _(인테리어, 기계설비공사) (version 1) (version 1)" xfId="679"/>
    <cellStyle name="_적격(화산) _검암2차사전공사(본사검토) _(인테리어, 기계설비공사) (version 2)" xfId="680"/>
    <cellStyle name="_적격(화산) _검암2차사전공사(본사검토) _1.힐튼점 영업장 VIP룸 환경개선공사(인테리어공사)" xfId="681"/>
    <cellStyle name="_적격(화산) _검암2차사전공사(본사검토) _7luck카지노아카데미 (작업0402)-1" xfId="682"/>
    <cellStyle name="_적격(화산) _검암2차사전공사(본사검토) _단가" xfId="683"/>
    <cellStyle name="_적격(화산) _단가" xfId="684"/>
    <cellStyle name="_적격(화산) _사전공사(토목본사검토) " xfId="685"/>
    <cellStyle name="_적격(화산) _사전공사(토목본사검토) _(인테리어, 기계설비공사) (version 1) (version 1)" xfId="686"/>
    <cellStyle name="_적격(화산) _사전공사(토목본사검토) _(인테리어, 기계설비공사) (version 2)" xfId="687"/>
    <cellStyle name="_적격(화산) _사전공사(토목본사검토) _1.힐튼점 영업장 VIP룸 환경개선공사(인테리어공사)" xfId="688"/>
    <cellStyle name="_적격(화산) _사전공사(토목본사검토) _7luck카지노아카데미 (작업0402)-1" xfId="689"/>
    <cellStyle name="_적격(화산) _사전공사(토목본사검토) _단가" xfId="690"/>
    <cellStyle name="_집행갑지 " xfId="691"/>
    <cellStyle name="_집행갑지 _(인테리어, 기계설비공사) (version 1) (version 1)" xfId="692"/>
    <cellStyle name="_집행갑지 _(인테리어, 기계설비공사) (version 2)" xfId="693"/>
    <cellStyle name="_집행갑지 _1.힐튼점 영업장 VIP룸 환경개선공사(인테리어공사)" xfId="694"/>
    <cellStyle name="_집행갑지 _7luck카지노아카데미 (작업0402)-1" xfId="695"/>
    <cellStyle name="_집행갑지 _단가" xfId="696"/>
    <cellStyle name="_총괄공사대갑 " xfId="697"/>
    <cellStyle name="_홈플러스 대구칠성점 내역서 " xfId="698"/>
    <cellStyle name="’E‰Y [0.00]_laroux" xfId="699"/>
    <cellStyle name="’E‰Y_laroux" xfId="700"/>
    <cellStyle name="¤@?e_TEST-1 " xfId="701"/>
    <cellStyle name="°ia¤¼o " xfId="702"/>
    <cellStyle name="°ia¤aa " xfId="703"/>
    <cellStyle name="æØè [0.00]_NT Server " xfId="704"/>
    <cellStyle name="æØè_NT Server " xfId="705"/>
    <cellStyle name="ÊÝ [0.00]_NT Server " xfId="706"/>
    <cellStyle name="ÊÝ_NT Server " xfId="707"/>
    <cellStyle name="W?_½RmF¼° " xfId="708"/>
    <cellStyle name="1" xfId="709"/>
    <cellStyle name="1_시민계략공사" xfId="710"/>
    <cellStyle name="1_시민계략공사_전기-한남" xfId="711"/>
    <cellStyle name="¹eºÐA²_AIAIC°AuCoE² " xfId="712"/>
    <cellStyle name="60" xfId="713"/>
    <cellStyle name="Ā _x0010_က랐_xdc01_땯_x0001_" xfId="714"/>
    <cellStyle name="A_BOOKCITY(전기)_B102 0401-06 - 토비스 낙산2차 견적-초안_B102 0404-020 - Binsent H. UPS전원 견적-040424 제출 " xfId="715"/>
    <cellStyle name="A_공설운동진입(가실행)_B102 0401-06 - 토비스 낙산2차 견적-초안_B102 0404-020 - Binsent H. UPS전원 견적-040424 제출 " xfId="716"/>
    <cellStyle name="A_공설운동진입(가실행)_BOOKCITY(전기)_B102 0401-06 - 토비스 낙산2차 견적-초안_B102 0404-020 - Binsent H. UPS전원 견적-040424 제출 " xfId="717"/>
    <cellStyle name="A_공설운동진입(가실행)_사본 - 파주 북시티(이채)_B102 0401-06 - 토비스 낙산2차 견적-초안_B102 0404-020 - Binsent H. UPS전원 견적-040424 제출 " xfId="718"/>
    <cellStyle name="A_공설운동진입(가실행)_파주 BOOK CITY(통보용)_B102 0401-06 - 토비스 낙산2차 견적-초안_B102 0404-020 - Binsent H. UPS전원 견적-040424 제출 " xfId="719"/>
    <cellStyle name="A_공설운동진입(가실행)_파주 BOOK CITY가실행내역_B102 0401-06 - 토비스 낙산2차 견적-초안_B102 0404-020 - Binsent H. UPS전원 견적-040424 제출 " xfId="720"/>
    <cellStyle name="A_공설운동진입(가실행)_파주 북시티(이채)제출_B102 0401-06 - 토비스 낙산2차 견적-초안_B102 0404-020 - Binsent H. UPS전원 견적-040424 제출 " xfId="721"/>
    <cellStyle name="A_공설운동진입(가실행)_파주 북시티(전체)제출(변경전)_B102 0401-06 - 토비스 낙산2차 견적-초안_B102 0404-020 - Binsent H. UPS전원 견적-040424 제출 " xfId="722"/>
    <cellStyle name="A_사본 - 파주 북시티(이채)_B102 0401-06 - 토비스 낙산2차 견적-초안_B102 0404-020 - Binsent H. UPS전원 견적-040424 제출 " xfId="723"/>
    <cellStyle name="A_총괄표(한자용)_B102 0401-06 - 토비스 낙산2차 견적-초안_B102 0404-020 - Binsent H. UPS전원 견적-040424 제출 " xfId="724"/>
    <cellStyle name="A_토목내역서_B102 0401-06 - 토비스 낙산2차 견적-초안_B102 0404-020 - Binsent H. UPS전원 견적-040424 제출 " xfId="725"/>
    <cellStyle name="A_토목내역서_BOOKCITY(전기)_B102 0401-06 - 토비스 낙산2차 견적-초안_B102 0404-020 - Binsent H. UPS전원 견적-040424 제출 " xfId="726"/>
    <cellStyle name="A_토목내역서_공설운동진입(가실행)_B102 0401-06 - 토비스 낙산2차 견적-초안_B102 0404-020 - Binsent H. UPS전원 견적-040424 제출 " xfId="727"/>
    <cellStyle name="A_토목내역서_공설운동진입(가실행)_BOOKCITY(전기)_B102 0401-06 - 토비스 낙산2차 견적-초안_B102 0404-020 - Binsent H. UPS전원 견적-040424 제출 " xfId="728"/>
    <cellStyle name="A_토목내역서_공설운동진입(가실행)_사본 - 파주 북시티(이채)_B102 0401-06 - 토비스 낙산2차 견적-초안_B102 0404-020 - Binsent H. UPS전원 견적-040424 제출 " xfId="729"/>
    <cellStyle name="A_토목내역서_공설운동진입(가실행)_파주 BOOK CITY(통보용)_B102 0401-06 - 토비스 낙산2차 견적-초안_B102 0404-020 - Binsent H. UPS전원 견적-040424 제출 " xfId="730"/>
    <cellStyle name="A_토목내역서_공설운동진입(가실행)_파주 BOOK CITY가실행내역_B102 0401-06 - 토비스 낙산2차 견적-초안_B102 0404-020 - Binsent H. UPS전원 견적-040424 제출 " xfId="731"/>
    <cellStyle name="A_토목내역서_공설운동진입(가실행)_파주 북시티(이채)제출_B102 0401-06 - 토비스 낙산2차 견적-초안_B102 0404-020 - Binsent H. UPS전원 견적-040424 제출 " xfId="732"/>
    <cellStyle name="A_토목내역서_공설운동진입(가실행)_파주 북시티(전체)제출(변경전)_B102 0401-06 - 토비스 낙산2차 견적-초안_B102 0404-020 - Binsent H. UPS전원 견적-040424 제출 " xfId="733"/>
    <cellStyle name="A_토목내역서_사본 - 파주 북시티(이채)_B102 0401-06 - 토비스 낙산2차 견적-초안_B102 0404-020 - Binsent H. UPS전원 견적-040424 제출 " xfId="734"/>
    <cellStyle name="A_토목내역서_파주 BOOK CITY(통보용)_B102 0401-06 - 토비스 낙산2차 견적-초안_B102 0404-020 - Binsent H. UPS전원 견적-040424 제출 " xfId="735"/>
    <cellStyle name="A_토목내역서_파주 BOOK CITY가실행내역_B102 0401-06 - 토비스 낙산2차 견적-초안_B102 0404-020 - Binsent H. UPS전원 견적-040424 제출 " xfId="736"/>
    <cellStyle name="A_토목내역서_파주 북시티(이채)제출_B102 0401-06 - 토비스 낙산2차 견적-초안_B102 0404-020 - Binsent H. UPS전원 견적-040424 제출 " xfId="737"/>
    <cellStyle name="A_토목내역서_파주 북시티(전체)제출(변경전)_B102 0401-06 - 토비스 낙산2차 견적-초안_B102 0404-020 - Binsent H. UPS전원 견적-040424 제출 " xfId="738"/>
    <cellStyle name="A_파주 BOOK CITY(통보용)_B102 0401-06 - 토비스 낙산2차 견적-초안_B102 0404-020 - Binsent H. UPS전원 견적-040424 제출 " xfId="739"/>
    <cellStyle name="A_파주 BOOK CITY가실행내역_B102 0401-06 - 토비스 낙산2차 견적-초안_B102 0404-020 - Binsent H. UPS전원 견적-040424 제출 " xfId="740"/>
    <cellStyle name="A_파주 북시티(이채)제출_B102 0401-06 - 토비스 낙산2차 견적-초안_B102 0404-020 - Binsent H. UPS전원 견적-040424 제출 " xfId="741"/>
    <cellStyle name="A_파주 북시티(전체)제출(변경전)_B102 0401-06 - 토비스 낙산2차 견적-초안_B102 0404-020 - Binsent H. UPS전원 견적-040424 제출 " xfId="742"/>
    <cellStyle name="A¡§¡ⓒ¡E¡þ¡EO [0]_¡§uoAa¡§oCAu " xfId="743"/>
    <cellStyle name="A¡§¡ⓒ¡E¡þ¡EO_¡§uoAa¡§oCAu " xfId="744"/>
    <cellStyle name="A¨­￠￢￠O [0]_ ¨¡?¨¡CAⓒ­¨￢¡Æ " xfId="745"/>
    <cellStyle name="A¨­¢¬¢Ò [0]_INQUIRY ¢¯¥ì¨ú¡ÀA©¬A©ª " xfId="746"/>
    <cellStyle name="A¨­￠￢￠O_ ¨¡?¨¡CAⓒ­¨￢¡Æ " xfId="747"/>
    <cellStyle name="A¨­¢¬¢Ò_INQUIRY ¢¯¥ì¨ú¡ÀA©¬A©ª " xfId="748"/>
    <cellStyle name="Aee­ " xfId="749"/>
    <cellStyle name="AeE­ [0]_  A¾  CO  " xfId="750"/>
    <cellStyle name="ÅëÈ­ [0]_ 2ÆÀÃþº° " xfId="751"/>
    <cellStyle name="AeE­ [0]_ Æ?ÆCAþº° " xfId="752"/>
    <cellStyle name="ÅëÈ­ [0]_ Æ¯ÆÇÃþº° " xfId="753"/>
    <cellStyle name="AeE­ [0]_¸AAa¸AAa¿ø°¡ " xfId="754"/>
    <cellStyle name="ÅëÈ­ [0]_¸ÅÃâ¸ÅÃâ¿ø°¡ " xfId="755"/>
    <cellStyle name="AeE­ [0]_¸AAa¿¹≫e " xfId="756"/>
    <cellStyle name="ÅëÈ­ [0]_¿ùº¸¼ö·á " xfId="757"/>
    <cellStyle name="AeE­ [0]_±a¼uAe½A " xfId="758"/>
    <cellStyle name="ÅëÈ­ [0]_»óºÎ¼ö·®Áý°è " xfId="759"/>
    <cellStyle name="AeE­ [0]_°u¸®C×¸n_¾÷A¾º° " xfId="760"/>
    <cellStyle name="ÅëÈ­ [0]_°ü¸®Ç×¸ñ_¾÷Á¾º° " xfId="761"/>
    <cellStyle name="AeE­ [0]_°u¸RC×¸n_¾÷A¾º° " xfId="762"/>
    <cellStyle name="ÅëÈ­ [0]_¼öÃâ½ÇÀû _2.È¿À²ºÐ¼® " xfId="763"/>
    <cellStyle name="AeE­ [0]_¼oAa½CAu _2.E¿A²ºÐ¼R " xfId="764"/>
    <cellStyle name="ÅëÈ­ [0]_¼öÃâ½ÇÀû _ÃµÈ£3¿ù " xfId="765"/>
    <cellStyle name="AeE­ [0]_¼oAa½CAu _AμE￡3¿u " xfId="766"/>
    <cellStyle name="ÅëÈ­ [0]_¼öÃâ½ÇÀû _Çö´ë¾÷¹«ÃßÁø " xfId="767"/>
    <cellStyle name="AeE­ [0]_¼oAa½CAu _Co´e¾÷¹≪AßAø " xfId="768"/>
    <cellStyle name="ÅëÈ­ [0]_¼öÀÍ¼º " xfId="769"/>
    <cellStyle name="AeE­ [0]_½AA½·a¿ø°¡ " xfId="770"/>
    <cellStyle name="ÅëÈ­ [0]_½ÄÀ½·á¿ø°¡ " xfId="771"/>
    <cellStyle name="AeE­ [0]_¾÷A¾º° " xfId="772"/>
    <cellStyle name="ÅëÈ­ [0]_¾÷Á¾º° " xfId="773"/>
    <cellStyle name="AeE­ [0]_¹≪¿ªA¡Ca≫c°eE¹¼­ " xfId="774"/>
    <cellStyle name="ÅëÈ­ [0]_1-1ÃßÀÌ " xfId="775"/>
    <cellStyle name="AeE­ [0]_2.E¿A²ºÐ¼R " xfId="776"/>
    <cellStyle name="ÅëÈ­ [0]_2¿ù¸ÅÃâ " xfId="777"/>
    <cellStyle name="AeE­ [0]_3ÆA °³AI " xfId="778"/>
    <cellStyle name="ÅëÈ­ [0]_3ÆÀ °³ÀÎ " xfId="779"/>
    <cellStyle name="AeE­ [0]_95³aAN°y¼o·R " xfId="780"/>
    <cellStyle name="ÅëÈ­ [0]_9634¸ÅÃâ " xfId="781"/>
    <cellStyle name="AeE­ [0]_96³a½A´cº°¼OAI " xfId="782"/>
    <cellStyle name="ÅëÈ­ [0]_96³â½Ä´çº°¼ÕÀÍ " xfId="783"/>
    <cellStyle name="AeE­ [0]_A|A¶1ºI1°u CoE² " xfId="784"/>
    <cellStyle name="ÅëÈ­ [0]_Á¦Á¶1ºÎ1°ú ÇöÈ² " xfId="785"/>
    <cellStyle name="AeE­ [0]_A¾CO½A¼³ " xfId="786"/>
    <cellStyle name="ÅëÈ­ [0]_Á¾ÇÕÃ¶°ÅºÐ " xfId="787"/>
    <cellStyle name="AeE­ [0]_AMT " xfId="788"/>
    <cellStyle name="ÅëÈ­ [0]_AMT " xfId="789"/>
    <cellStyle name="AeE­ [0]_AMT _¹≪¿ª10¿u " xfId="790"/>
    <cellStyle name="ÅëÈ­ [0]_AMT _2.È¿À²ºÐ¼® " xfId="791"/>
    <cellStyle name="AeE­ [0]_AMT _2.E¿A²ºÐ¼R " xfId="792"/>
    <cellStyle name="ÅëÈ­ [0]_AMT _ÃµÈ£3¿ù " xfId="793"/>
    <cellStyle name="AeE­ [0]_AMT _AμE￡3¿u " xfId="794"/>
    <cellStyle name="ÅëÈ­ [0]_ÁÖ½ÄÆò°¡ " xfId="795"/>
    <cellStyle name="AeE­ [0]_Au≫eTB " xfId="796"/>
    <cellStyle name="ÅëÈ­ [0]_Ç¥Áö " xfId="797"/>
    <cellStyle name="AeE­ [0]_Co´e¾÷¹≪AßAø " xfId="798"/>
    <cellStyle name="ÅëÈ­ [0]_INQUIRY ¿µ¾÷ÃßÁø " xfId="799"/>
    <cellStyle name="AeE­ [0]_INQUIRY ¿μ¾÷AßAø " xfId="800"/>
    <cellStyle name="ÅëÈ­ [0]_º¸¼öÃÑ°ý " xfId="801"/>
    <cellStyle name="AeE­ [0]_º≫¼± ±æ¾i±uºI ¼o·R Ay°eC￥ " xfId="802"/>
    <cellStyle name="AeE­_  A¾  CO  " xfId="803"/>
    <cellStyle name="ÅëÈ­_ 2ÆÀÃþº° " xfId="804"/>
    <cellStyle name="AeE­_ Æ?ÆCAþº° " xfId="805"/>
    <cellStyle name="ÅëÈ­_ Æ¯ÆÇÃþº° " xfId="806"/>
    <cellStyle name="AeE­_¸AAa¸AAa¿ø°¡ " xfId="807"/>
    <cellStyle name="ÅëÈ­_¸ÅÃâ¸ÅÃâ¿ø°¡ " xfId="808"/>
    <cellStyle name="AeE­_¸AAa¿¹≫e " xfId="809"/>
    <cellStyle name="ÅëÈ­_¿ùº¸¼ö·á " xfId="810"/>
    <cellStyle name="AeE­_±a¼uAe½A " xfId="811"/>
    <cellStyle name="ÅëÈ­_»óºÎ¼ö·®Áý°è " xfId="812"/>
    <cellStyle name="AeE­_°u¸®C×¸n_¾÷A¾º° " xfId="813"/>
    <cellStyle name="ÅëÈ­_°ü¸®Ç×¸ñ_¾÷Á¾º° " xfId="814"/>
    <cellStyle name="AeE­_°u¸RC×¸n_¾÷A¾º° " xfId="815"/>
    <cellStyle name="ÅëÈ­_¼öÃâ½ÇÀû " xfId="816"/>
    <cellStyle name="AeE­_¼oAa½CAu _¹≪¿ª10¿u " xfId="817"/>
    <cellStyle name="ÅëÈ­_¼öÃâ½ÇÀû _2.È¿À²ºÐ¼® " xfId="818"/>
    <cellStyle name="AeE­_¼oAa½CAu _2.E¿A²ºÐ¼R " xfId="819"/>
    <cellStyle name="ÅëÈ­_¼öÃâ½ÇÀû _Çö´ë¾÷¹«ÃßÁø " xfId="820"/>
    <cellStyle name="AeE­_¼oAa½CAu _Co´e¾÷¹≪AßAø " xfId="821"/>
    <cellStyle name="ÅëÈ­_¼öÀÍ¼º " xfId="822"/>
    <cellStyle name="AeE­_½AA½·a¿ø°¡ " xfId="823"/>
    <cellStyle name="ÅëÈ­_½ÄÀ½·á¿ø°¡ " xfId="824"/>
    <cellStyle name="AeE­_¾÷A¾º° " xfId="825"/>
    <cellStyle name="ÅëÈ­_¾÷Á¾º° " xfId="826"/>
    <cellStyle name="AeE­_¹≪¿ªA¡Ca≫c°eE¹¼­ " xfId="827"/>
    <cellStyle name="ÅëÈ­_1-1ÃßÀÌ " xfId="828"/>
    <cellStyle name="AeE­_2.E¿A²ºÐ¼R " xfId="829"/>
    <cellStyle name="ÅëÈ­_2¿ù¸ÅÃâ " xfId="830"/>
    <cellStyle name="AeE­_3ÆA °³AI " xfId="831"/>
    <cellStyle name="ÅëÈ­_3ÆÀ °³ÀÎ " xfId="832"/>
    <cellStyle name="AeE­_95³aAN°y¼o·R " xfId="833"/>
    <cellStyle name="ÅëÈ­_9634¸ÅÃâ " xfId="834"/>
    <cellStyle name="AeE­_96³a½A´cº°¼OAI " xfId="835"/>
    <cellStyle name="ÅëÈ­_96³â½Ä´çº°¼ÕÀÍ " xfId="836"/>
    <cellStyle name="AeE­_A|A¶1ºI1°u CoE² " xfId="837"/>
    <cellStyle name="ÅëÈ­_Á¦Á¶1ºÎ1°ú ÇöÈ² " xfId="838"/>
    <cellStyle name="AeE­_A¾CO½A¼³ " xfId="839"/>
    <cellStyle name="ÅëÈ­_Á¾ÇÕÃ¶°ÅºÐ " xfId="840"/>
    <cellStyle name="AeE­_AMT " xfId="841"/>
    <cellStyle name="ÅëÈ­_AMT " xfId="842"/>
    <cellStyle name="AeE­_AMT _¹≪¿ª10¿u " xfId="843"/>
    <cellStyle name="ÅëÈ­_AMT _2.È¿À²ºÐ¼® " xfId="844"/>
    <cellStyle name="AeE­_AMT _2.E¿A²ºÐ¼R " xfId="845"/>
    <cellStyle name="ÅëÈ­_ÁÖ½ÄÆò°¡ " xfId="846"/>
    <cellStyle name="AeE­_Au≫eTB " xfId="847"/>
    <cellStyle name="ÅëÈ­_Ç¥Áö " xfId="848"/>
    <cellStyle name="AeE­_Co´e¾÷¹≪AßAø " xfId="849"/>
    <cellStyle name="ÅëÈ­_INQUIRY ¿µ¾÷ÃßÁø " xfId="850"/>
    <cellStyle name="AeE­_INQUIRY ¿μ¾÷AßAø " xfId="851"/>
    <cellStyle name="ÅëÈ­_º¸¼öÃÑ°ý " xfId="852"/>
    <cellStyle name="AeE­_º≫¼± ±æ¾i±uºI ¼o·R Ay°eC￥ " xfId="853"/>
    <cellStyle name="AeE¡© [0]_INQUIRY ¢¯¥ì¨ú¡ÀA©¬A©ª " xfId="854"/>
    <cellStyle name="AeE¡©_INQUIRY ¢¯¥ì¨ú¡ÀA©¬A©ª " xfId="855"/>
    <cellStyle name="Aee¡ⓒ " xfId="856"/>
    <cellStyle name="AeE¡ⓒ [0]_¡¾ⓒøA¡Æ¨oA¡Æ¡IC¡I " xfId="857"/>
    <cellStyle name="AeE¡ⓒ_¡¾ⓒøA¡Æ¨oA¡Æ¡IC¡I " xfId="858"/>
    <cellStyle name="Æu¼ " xfId="859"/>
    <cellStyle name="ALIGNMENT" xfId="860"/>
    <cellStyle name="AÞ¸¶ [0]_  A¾  CO  " xfId="861"/>
    <cellStyle name="ÄÞ¸¶ [0]_ 2ÆÀÃþº° " xfId="862"/>
    <cellStyle name="AÞ¸¶ [0]_ Æ?ÆCAþº° " xfId="863"/>
    <cellStyle name="ÄÞ¸¶ [0]_ Æ¯ÆÇÃþº° " xfId="864"/>
    <cellStyle name="AÞ¸¶ [0]_¸AAa¸AAa¿ø°¡ " xfId="865"/>
    <cellStyle name="ÄÞ¸¶ [0]_¸ÅÃâ¸ÅÃâ¿ø°¡ " xfId="866"/>
    <cellStyle name="AÞ¸¶ [0]_¸AAa¿¹≫e " xfId="867"/>
    <cellStyle name="ÄÞ¸¶ [0]_¿ùº¸¼ö·á " xfId="868"/>
    <cellStyle name="AÞ¸¶ [0]_±a¼uAe½A " xfId="869"/>
    <cellStyle name="ÄÞ¸¶ [0]_»óºÎ¼ö·®Áý°è " xfId="870"/>
    <cellStyle name="AÞ¸¶ [0]_°u¸®C×¸n_¾÷A¾º° " xfId="871"/>
    <cellStyle name="ÄÞ¸¶ [0]_°ü¸®Ç×¸ñ_¾÷Á¾º° " xfId="872"/>
    <cellStyle name="AÞ¸¶ [0]_°u¸RBS('98) " xfId="873"/>
    <cellStyle name="ÄÞ¸¶ [0]_¼öÃâ½ÇÀû " xfId="874"/>
    <cellStyle name="AÞ¸¶ [0]_¼oAa½CAu _¹≪¿ª10¿u " xfId="875"/>
    <cellStyle name="ÄÞ¸¶ [0]_¼öÃâ½ÇÀû _2.È¿À²ºÐ¼® " xfId="876"/>
    <cellStyle name="AÞ¸¶ [0]_¼oAa½CAu _2.E¿A²ºÐ¼R " xfId="877"/>
    <cellStyle name="ÄÞ¸¶ [0]_¼öÃâ½ÇÀû _ÃµÈ£3¿ù " xfId="878"/>
    <cellStyle name="AÞ¸¶ [0]_¼oAa½CAu _AμE￡3¿u " xfId="879"/>
    <cellStyle name="ÄÞ¸¶ [0]_¼öÃâ½ÇÀû _Çö´ë¾÷¹«ÃßÁø " xfId="880"/>
    <cellStyle name="AÞ¸¶ [0]_¼oAa½CAu _Co´e¾÷¹≪AßAø " xfId="881"/>
    <cellStyle name="ÄÞ¸¶ [0]_¼öÀÍ¼º " xfId="882"/>
    <cellStyle name="AÞ¸¶ [0]_½AA½·a¿ø°¡ " xfId="883"/>
    <cellStyle name="ÄÞ¸¶ [0]_½ÄÀ½·á¿ø°¡ " xfId="884"/>
    <cellStyle name="AÞ¸¶ [0]_¾÷A¾º° " xfId="885"/>
    <cellStyle name="ÄÞ¸¶ [0]_¾÷Á¾º° " xfId="886"/>
    <cellStyle name="AÞ¸¶ [0]_2¿u¸AAa " xfId="887"/>
    <cellStyle name="ÄÞ¸¶ [0]_2¿ù¸ÅÃâ " xfId="888"/>
    <cellStyle name="AÞ¸¶ [0]_3ÆA °³AI " xfId="889"/>
    <cellStyle name="ÄÞ¸¶ [0]_3ÆÀ °³ÀÎ " xfId="890"/>
    <cellStyle name="AÞ¸¶ [0]_95³aAN°y¼o·R " xfId="891"/>
    <cellStyle name="ÄÞ¸¶ [0]_96³â½Ä´çº°¼ÕÀÍ " xfId="892"/>
    <cellStyle name="AÞ¸¶ [0]_A|A¶1ºI1°u CoE² " xfId="893"/>
    <cellStyle name="ÄÞ¸¶ [0]_Á¦Á¶1ºÎ1°ú ÇöÈ² " xfId="894"/>
    <cellStyle name="AÞ¸¶ [0]_A¾CO½A¼³ " xfId="895"/>
    <cellStyle name="ÄÞ¸¶ [0]_Á¾ÇÕÃ¶°ÅºÐ " xfId="896"/>
    <cellStyle name="AÞ¸¶ [0]_AN°y(1.25) " xfId="897"/>
    <cellStyle name="ÄÞ¸¶ [0]_Ç¥Áö " xfId="898"/>
    <cellStyle name="AÞ¸¶ [0]_Co´e¾÷¹≪AßAø " xfId="899"/>
    <cellStyle name="ÄÞ¸¶ [0]_INQUIRY ¿µ¾÷ÃßÁø " xfId="900"/>
    <cellStyle name="AÞ¸¶ [0]_INQUIRY ¿μ¾÷AßAø " xfId="901"/>
    <cellStyle name="ÄÞ¸¶ [0]_º¸¼öÃÑ°ý " xfId="902"/>
    <cellStyle name="AÞ¸¶ [0]_º≫¼± ±æ¾i±uºI ¼o·R Ay°eC￥ " xfId="903"/>
    <cellStyle name="AÞ¸¶_  A¾  CO  " xfId="904"/>
    <cellStyle name="ÄÞ¸¶_ 2ÆÀÃþº° " xfId="905"/>
    <cellStyle name="AÞ¸¶_ Æ?ÆCAþº° " xfId="906"/>
    <cellStyle name="ÄÞ¸¶_ Æ¯ÆÇÃþº° " xfId="907"/>
    <cellStyle name="AÞ¸¶_¸AAa¸AAa¿ø°¡ " xfId="908"/>
    <cellStyle name="ÄÞ¸¶_¸ÅÃâ¸ÅÃâ¿ø°¡ " xfId="909"/>
    <cellStyle name="AÞ¸¶_¸AAa¿¹≫e " xfId="910"/>
    <cellStyle name="ÄÞ¸¶_¿ùº¸¼ö·á " xfId="911"/>
    <cellStyle name="AÞ¸¶_±a¼uAe½A " xfId="912"/>
    <cellStyle name="ÄÞ¸¶_»óºÎ¼ö·®Áý°è " xfId="913"/>
    <cellStyle name="AÞ¸¶_°u¸®C×¸n_¾÷A¾º° " xfId="914"/>
    <cellStyle name="ÄÞ¸¶_°ü¸®Ç×¸ñ_¾÷Á¾º° " xfId="915"/>
    <cellStyle name="AÞ¸¶_°u¸RC×¸n_¾÷A¾º° " xfId="916"/>
    <cellStyle name="ÄÞ¸¶_¼öÃâ½ÇÀû " xfId="917"/>
    <cellStyle name="AÞ¸¶_¼oAa½CAu _¹≪¿ª10¿u " xfId="918"/>
    <cellStyle name="ÄÞ¸¶_¼öÃâ½ÇÀû _2.È¿À²ºÐ¼® " xfId="919"/>
    <cellStyle name="AÞ¸¶_¼oAa½CAu _2.E¿A²ºÐ¼R " xfId="920"/>
    <cellStyle name="ÄÞ¸¶_¼öÃâ½ÇÀû _Çö´ë¾÷¹«ÃßÁø " xfId="921"/>
    <cellStyle name="AÞ¸¶_¼oAa½CAu _Co´e¾÷¹≪AßAø " xfId="922"/>
    <cellStyle name="ÄÞ¸¶_¼öÀÍ¼º " xfId="923"/>
    <cellStyle name="AÞ¸¶_½AA½·a¿ø°¡ " xfId="924"/>
    <cellStyle name="ÄÞ¸¶_½ÄÀ½·á¿ø°¡ " xfId="925"/>
    <cellStyle name="AÞ¸¶_¾÷A¾º° " xfId="926"/>
    <cellStyle name="ÄÞ¸¶_¾÷Á¾º° " xfId="927"/>
    <cellStyle name="AÞ¸¶_2¿u¸AAa " xfId="928"/>
    <cellStyle name="ÄÞ¸¶_2¿ù¸ÅÃâ " xfId="929"/>
    <cellStyle name="AÞ¸¶_3ÆA °³AI " xfId="930"/>
    <cellStyle name="ÄÞ¸¶_3ÆÀ °³ÀÎ " xfId="931"/>
    <cellStyle name="AÞ¸¶_95³aAN°y¼o·R " xfId="932"/>
    <cellStyle name="ÄÞ¸¶_96³â½Ä´çº°¼ÕÀÍ " xfId="933"/>
    <cellStyle name="AÞ¸¶_A|A¶1ºI1°u CoE² " xfId="934"/>
    <cellStyle name="ÄÞ¸¶_Á¦Á¶1ºÎ1°ú ÇöÈ² " xfId="935"/>
    <cellStyle name="AÞ¸¶_A¾CO½A¼³ " xfId="936"/>
    <cellStyle name="ÄÞ¸¶_Á¾ÇÕÃ¶°ÅºÐ " xfId="937"/>
    <cellStyle name="AÞ¸¶_AN°y(1.25) " xfId="938"/>
    <cellStyle name="ÄÞ¸¶_Ç¥Áö " xfId="939"/>
    <cellStyle name="AÞ¸¶_Co´e¾÷¹≪AßAø " xfId="940"/>
    <cellStyle name="ÄÞ¸¶_INQUIRY ¿µ¾÷ÃßÁø " xfId="941"/>
    <cellStyle name="AÞ¸¶_INQUIRY ¿μ¾÷AßAø " xfId="942"/>
    <cellStyle name="ÄÞ¸¶_º¸¼öÃÑ°ý " xfId="943"/>
    <cellStyle name="AÞ¸¶_º≫¼± ±æ¾i±uºI ¼o·R Ay°eC￥ " xfId="944"/>
    <cellStyle name="Au¸r " xfId="945"/>
    <cellStyle name="_x0001_b" xfId="946"/>
    <cellStyle name="b␌þකb濰þඪb瀠þයb灌þ්b炈þ宐&lt;෢b濈þෲb濬þขb瀐þฒb瀰þ昰_x0018_⋸þ㤕䰀ጤܕ_x0008_" xfId="947"/>
    <cellStyle name="b嬜þപb嬼þഺb孬þൊb⍜þ൚b⍼þ൪b⎨þൺb⏜þඊb␌þකb濰þඪb瀠þයb灌þ්b炈þ宐&lt;෢b濈þෲb濬þขb瀐þฒb瀰þ昰_x0018_⋸þ㤕䰀ጤܕ_x0008_" xfId="948"/>
    <cellStyle name="C?AØ_¿?¾÷CoE² " xfId="949"/>
    <cellStyle name="C_B102 0401-06 - 토비스 낙산2차 견적-초안_B102 0404-020 - Binsent H. UPS전원 견적-040424 제출 " xfId="950"/>
    <cellStyle name="C_BOOKCITY(전기)_B102 0401-06 - 토비스 낙산2차 견적-초안_B102 0404-020 - Binsent H. UPS전원 견적-040424 제출 " xfId="951"/>
    <cellStyle name="C_공설운동진입(가실행)_B102 0401-06 - 토비스 낙산2차 견적-초안_B102 0404-020 - Binsent H. UPS전원 견적-040424 제출 " xfId="952"/>
    <cellStyle name="C_공설운동진입(가실행)_BOOKCITY(전기)_B102 0401-06 - 토비스 낙산2차 견적-초안_B102 0404-020 - Binsent H. UPS전원 견적-040424 제출 " xfId="953"/>
    <cellStyle name="C_공설운동진입(가실행)_사본 - 파주 북시티(이채)_B102 0401-06 - 토비스 낙산2차 견적-초안_B102 0404-020 - Binsent H. UPS전원 견적-040424 제출 " xfId="954"/>
    <cellStyle name="C_공설운동진입(가실행)_파주 BOOK CITY(통보용)_B102 0401-06 - 토비스 낙산2차 견적-초안_B102 0404-020 - Binsent H. UPS전원 견적-040424 제출 " xfId="955"/>
    <cellStyle name="C_공설운동진입(가실행)_파주 BOOK CITY가실행내역_B102 0401-06 - 토비스 낙산2차 견적-초안_B102 0404-020 - Binsent H. UPS전원 견적-040424 제출 " xfId="956"/>
    <cellStyle name="C_공설운동진입(가실행)_파주 북시티(이채)제출_B102 0401-06 - 토비스 낙산2차 견적-초안_B102 0404-020 - Binsent H. UPS전원 견적-040424 제출 " xfId="957"/>
    <cellStyle name="C_공설운동진입(가실행)_파주 북시티(전체)제출(변경전)_B102 0401-06 - 토비스 낙산2차 견적-초안_B102 0404-020 - Binsent H. UPS전원 견적-040424 제출 " xfId="958"/>
    <cellStyle name="C_사본 - 파주 북시티(이채)_B102 0401-06 - 토비스 낙산2차 견적-초안_B102 0404-020 - Binsent H. UPS전원 견적-040424 제출 " xfId="959"/>
    <cellStyle name="C_토목내역서_B102 0401-06 - 토비스 낙산2차 견적-초안_B102 0404-020 - Binsent H. UPS전원 견적-040424 제출 " xfId="960"/>
    <cellStyle name="C_토목내역서_BOOKCITY(전기)_B102 0401-06 - 토비스 낙산2차 견적-초안_B102 0404-020 - Binsent H. UPS전원 견적-040424 제출 " xfId="961"/>
    <cellStyle name="C_토목내역서_공설운동진입(가실행)_B102 0401-06 - 토비스 낙산2차 견적-초안_B102 0404-020 - Binsent H. UPS전원 견적-040424 제출 " xfId="962"/>
    <cellStyle name="C_토목내역서_공설운동진입(가실행)_BOOKCITY(전기)_B102 0401-06 - 토비스 낙산2차 견적-초안_B102 0404-020 - Binsent H. UPS전원 견적-040424 제출 " xfId="963"/>
    <cellStyle name="C_토목내역서_공설운동진입(가실행)_사본 - 파주 북시티(이채)_B102 0401-06 - 토비스 낙산2차 견적-초안_B102 0404-020 - Binsent H. UPS전원 견적-040424 제출 " xfId="964"/>
    <cellStyle name="C_토목내역서_공설운동진입(가실행)_파주 BOOK CITY(통보용)_B102 0401-06 - 토비스 낙산2차 견적-초안_B102 0404-020 - Binsent H. UPS전원 견적-040424 제출 " xfId="965"/>
    <cellStyle name="C_토목내역서_공설운동진입(가실행)_파주 BOOK CITY가실행내역_B102 0401-06 - 토비스 낙산2차 견적-초안_B102 0404-020 - Binsent H. UPS전원 견적-040424 제출 " xfId="966"/>
    <cellStyle name="C_토목내역서_공설운동진입(가실행)_파주 북시티(이채)제출_B102 0401-06 - 토비스 낙산2차 견적-초안_B102 0404-020 - Binsent H. UPS전원 견적-040424 제출 " xfId="967"/>
    <cellStyle name="C_토목내역서_공설운동진입(가실행)_파주 북시티(전체)제출(변경전)_B102 0401-06 - 토비스 낙산2차 견적-초안_B102 0404-020 - Binsent H. UPS전원 견적-040424 제출 " xfId="968"/>
    <cellStyle name="C_토목내역서_사본 - 파주 북시티(이채)_B102 0401-06 - 토비스 낙산2차 견적-초안_B102 0404-020 - Binsent H. UPS전원 견적-040424 제출 " xfId="969"/>
    <cellStyle name="C_토목내역서_파주 BOOK CITY(통보용)_B102 0401-06 - 토비스 낙산2차 견적-초안_B102 0404-020 - Binsent H. UPS전원 견적-040424 제출 " xfId="970"/>
    <cellStyle name="C_토목내역서_파주 BOOK CITY가실행내역_B102 0401-06 - 토비스 낙산2차 견적-초안_B102 0404-020 - Binsent H. UPS전원 견적-040424 제출 " xfId="971"/>
    <cellStyle name="C_토목내역서_파주 북시티(이채)제출_B102 0401-06 - 토비스 낙산2차 견적-초안_B102 0404-020 - Binsent H. UPS전원 견적-040424 제출 " xfId="972"/>
    <cellStyle name="C_토목내역서_파주 북시티(전체)제출(변경전)_B102 0401-06 - 토비스 낙산2차 견적-초안_B102 0404-020 - Binsent H. UPS전원 견적-040424 제출 " xfId="973"/>
    <cellStyle name="C_파주 BOOK CITY(통보용)_B102 0401-06 - 토비스 낙산2차 견적-초안_B102 0404-020 - Binsent H. UPS전원 견적-040424 제출 " xfId="974"/>
    <cellStyle name="C_파주 BOOK CITY가실행내역_B102 0401-06 - 토비스 낙산2차 견적-초안_B102 0404-020 - Binsent H. UPS전원 견적-040424 제출 " xfId="975"/>
    <cellStyle name="C_파주 북시티(이채)제출_B102 0401-06 - 토비스 낙산2차 견적-초안_B102 0404-020 - Binsent H. UPS전원 견적-040424 제출 " xfId="976"/>
    <cellStyle name="C_파주 북시티(전체)제출(변경전)_B102 0401-06 - 토비스 낙산2차 견적-초안_B102 0404-020 - Binsent H. UPS전원 견적-040424 제출 " xfId="977"/>
    <cellStyle name="C¡IA¨ª_  FAB AIA￠´  " xfId="978"/>
    <cellStyle name="C¡ÍA¨ª_¡íc¨ú¡À¨¬I¨¬¡Æ AN¡Æe " xfId="979"/>
    <cellStyle name="C¡IA¨ª_¨uc¨oA " xfId="980"/>
    <cellStyle name="C￥AØ_  A¾  CO  " xfId="981"/>
    <cellStyle name="Ç¥ÁØ_ 2ÆÀÃþº° " xfId="982"/>
    <cellStyle name="C￥AØ_ Æ?ÆCAþº° " xfId="983"/>
    <cellStyle name="Ç¥ÁØ_ Æ¯ÆÇÃþº° " xfId="984"/>
    <cellStyle name="C￥AØ_´eºnC￥ (2)_1_ºI´eAa°ø " xfId="985"/>
    <cellStyle name="Ç¥ÁØ_´ëºñÇ¥ (2)_1_ºÎ´ëÅä°ø " xfId="986"/>
    <cellStyle name="C￥AØ_´eºnC￥ (2)_ºI´eAa°ø " xfId="987"/>
    <cellStyle name="Ç¥ÁØ_´ëºñÇ¥ (2)_ºÎ´ëÅä°ø " xfId="988"/>
    <cellStyle name="C￥AØ_¸AAa¸AAa¿ø°¡ " xfId="989"/>
    <cellStyle name="Ç¥ÁØ_¸ÅÃâ¸ÅÃâ¿ø°¡ " xfId="990"/>
    <cellStyle name="C￥AØ_¸AAa¿¹≫e " xfId="991"/>
    <cellStyle name="Ç¥ÁØ_¸ÅÃâ¹Ì´Þ " xfId="992"/>
    <cellStyle name="C￥AØ_¿μ¾÷CoE² " xfId="993"/>
    <cellStyle name="Ç¥ÁØ_»ç¾÷ºÎº° ÃÑ°è " xfId="994"/>
    <cellStyle name="C￥AØ_≫c¾÷ºIº° AN°e " xfId="995"/>
    <cellStyle name="Ç¥ÁØ_°ü¸®Ç×¸ñ_¾÷Á¾º° " xfId="996"/>
    <cellStyle name="C￥AØ_°u¸RC×¸n_¾÷A¾º° " xfId="997"/>
    <cellStyle name="Ç¥ÁØ_0N-HANDLING " xfId="998"/>
    <cellStyle name="C￥AØ_¼oAI¼º " xfId="999"/>
    <cellStyle name="Ç¥ÁØ_¼öÀÍ¼º " xfId="1000"/>
    <cellStyle name="C￥AØ_¼OAI¹I´o " xfId="1001"/>
    <cellStyle name="Ç¥ÁØ_¼ÕÀÍ¹Î´ö " xfId="1002"/>
    <cellStyle name="C￥AØ_½AA½·a¿ø°¡ " xfId="1003"/>
    <cellStyle name="Ç¥ÁØ_½ÄÀ½·á¿ø°¡ " xfId="1004"/>
    <cellStyle name="C￥AØ_½CCa¿¹≫e¼­ " xfId="1005"/>
    <cellStyle name="Ç¥ÁØ_¾÷Á¾º° " xfId="1006"/>
    <cellStyle name="C￥AØ_¾c½A " xfId="1007"/>
    <cellStyle name="Ç¥ÁØ_¾ç½Ä " xfId="1008"/>
    <cellStyle name="C￥AØ_¾c½A _¹≪¿ª10¿u " xfId="1009"/>
    <cellStyle name="Ç¥ÁØ_¾ç½Ä _2.È¿À²ºÐ¼® " xfId="1010"/>
    <cellStyle name="C￥AØ_¾c½A _2.E¿A²ºÐ¼R " xfId="1011"/>
    <cellStyle name="Ç¥ÁØ_¹«¿ª°æºñÀå " xfId="1012"/>
    <cellStyle name="C￥AØ_¹≪¿ª°æºnAa " xfId="1013"/>
    <cellStyle name="Ç¥ÁØ_¹®Á¦Á¡ " xfId="1014"/>
    <cellStyle name="C￥AØ_12AO " xfId="1015"/>
    <cellStyle name="Ç¥ÁØ_2¿ù¸ÅÃâ " xfId="1016"/>
    <cellStyle name="C￥AØ_2¿u¸AAa _2.E¿A²ºÐ¼R " xfId="1017"/>
    <cellStyle name="Ç¥ÁØ_5-1±¤°í " xfId="1018"/>
    <cellStyle name="C￥AØ_5-1±¤°i _¹≪¿ª10¿u " xfId="1019"/>
    <cellStyle name="Ç¥ÁØ_5-1±¤°í _Çö´ë¾÷¹«ÃßÁø " xfId="1020"/>
    <cellStyle name="C￥AØ_5-1±¤°i _Co´e¾÷¹≪AßAø " xfId="1021"/>
    <cellStyle name="Ç¥ÁØ_95³âÃÑ°ý¼ö·® " xfId="1022"/>
    <cellStyle name="C￥AØ_95³aAN°y¼o·R " xfId="1023"/>
    <cellStyle name="Ç¥ÁØ_96³â½Ä´çº°¼ÕÀÍ " xfId="1024"/>
    <cellStyle name="C￥AØ_98³a AoAU°eE¹ " xfId="1025"/>
    <cellStyle name="Ç¥ÁØ_98³â ÅõÀÚ°èÈ¹ " xfId="1026"/>
    <cellStyle name="C￥AØ_A¾CO½A¼³ " xfId="1027"/>
    <cellStyle name="Ç¥ÁØ_Á¾ÇÕ½Å¼³ " xfId="1028"/>
    <cellStyle name="C￥AØ_A¾COA¶°AºÐ " xfId="1029"/>
    <cellStyle name="Ç¥ÁØ_Á¾ÇÕÃ¶°ÅºÐ " xfId="1030"/>
    <cellStyle name="C￥AØ_Æ?±a3_p.mix " xfId="1031"/>
    <cellStyle name="Ç¥ÁØ_Æ¯±â3_p.mix " xfId="1032"/>
    <cellStyle name="C￥AØ_ÆAC￥Ao_°eE¹3 " xfId="1033"/>
    <cellStyle name="Ç¥ÁØ_ÆÀÇ¥Áö_°èÈ¹3 " xfId="1034"/>
    <cellStyle name="C￥AØ_AI¿øCoE² " xfId="1035"/>
    <cellStyle name="Ç¥ÁØ_ÃßÁ¤´ëÂ÷ " xfId="1036"/>
    <cellStyle name="C￥AØ_AßA¤´eA÷ _2.E¿A²ºÐ¼R " xfId="1037"/>
    <cellStyle name="Ç¥ÁØ_ÀÚ±Ý_1_ÃßÁ¤´ëÂ÷ " xfId="1038"/>
    <cellStyle name="C￥AØ_AU±Y_1_AßA¤´eA÷ _2.E¿A²ºÐ¼R " xfId="1039"/>
    <cellStyle name="Ç¥ÁØ_ÀÚ±Ý_ÃßÁ¤´ëÂ÷ " xfId="1040"/>
    <cellStyle name="C￥AØ_Au≫eTB " xfId="1041"/>
    <cellStyle name="Ç¥ÁØ_Áý°èÇ¥(2¿ù) " xfId="1042"/>
    <cellStyle name="C￥AØ_AμE￡3¿u " xfId="1043"/>
    <cellStyle name="Ç¥ÁØ_CD-ROM " xfId="1044"/>
    <cellStyle name="C￥AØ_Co´e¾÷¹≪AßAø " xfId="1045"/>
    <cellStyle name="Ç¥ÁØ_ÇöÁö¹ýÀÎ °Å¾×¿©½Å " xfId="1046"/>
    <cellStyle name="C￥AØ_CoAo¹yAI °A¾×¿ⓒ½A " xfId="1047"/>
    <cellStyle name="Ç¥ÁØ_ÇöÈ²_¹®Á¦Á¡ " xfId="1048"/>
    <cellStyle name="C￥AØ_ºIAøºI¹R(Æ?ÆC) (1¿u)_1_¹≪¿ª10¿u " xfId="1049"/>
    <cellStyle name="Ç¥ÁØ_p.mix " xfId="1050"/>
    <cellStyle name="C￥AØ_p.mix _2.E¿A²ºÐ¼R " xfId="1051"/>
    <cellStyle name="Ç¥ÁØ_PL¿µ¾÷ " xfId="1052"/>
    <cellStyle name="C￥AØ_PL¿μ¾÷ " xfId="1053"/>
    <cellStyle name="Ç¥ÁØ_Sheet1_0N-HANDLING " xfId="1054"/>
    <cellStyle name="C￥AØ_Sheet1_Ay°eC￥(2¿u) " xfId="1055"/>
    <cellStyle name="Ç¥ÁØ_Sheet1_Áý°èÇ¥(2¿ù) " xfId="1056"/>
    <cellStyle name="C￥AØ_SOON1 " xfId="1057"/>
    <cellStyle name="Ç¥ÁØ_SOON1 " xfId="1058"/>
    <cellStyle name="C￥AØ_SOON1 _¹≪¿ª10¿u " xfId="1059"/>
    <cellStyle name="category" xfId="1060"/>
    <cellStyle name="Comma" xfId="1061"/>
    <cellStyle name="Comma [0]" xfId="1062"/>
    <cellStyle name="comma zerodec" xfId="1063"/>
    <cellStyle name="Comma_ SG&amp;A Bridge " xfId="1064"/>
    <cellStyle name="Commᰐ [0]_OTD thru NOR _무역10월 " xfId="1065"/>
    <cellStyle name="Curren?_x0012_퐀_x0017_?" xfId="1066"/>
    <cellStyle name="Currency" xfId="1067"/>
    <cellStyle name="Currency [0]" xfId="1068"/>
    <cellStyle name="Currency_ SG&amp;A Bridge " xfId="1069"/>
    <cellStyle name="Currency1" xfId="1070"/>
    <cellStyle name="Dollar (zero dec)" xfId="1071"/>
    <cellStyle name="F2" xfId="1072"/>
    <cellStyle name="F3" xfId="1073"/>
    <cellStyle name="F4" xfId="1074"/>
    <cellStyle name="F5" xfId="1075"/>
    <cellStyle name="F6" xfId="1076"/>
    <cellStyle name="F7" xfId="1077"/>
    <cellStyle name="F8" xfId="1078"/>
    <cellStyle name="Followed Hyperlink" xfId="1079"/>
    <cellStyle name="Grey" xfId="1080"/>
    <cellStyle name="HEADER" xfId="1081"/>
    <cellStyle name="Header1" xfId="1082"/>
    <cellStyle name="Header2" xfId="1083"/>
    <cellStyle name="Hyperlink" xfId="1084"/>
    <cellStyle name="Input [yellow]" xfId="1085"/>
    <cellStyle name="Milliers [0]_Arabian Spec" xfId="1086"/>
    <cellStyle name="Milliers_Arabian Spec" xfId="1087"/>
    <cellStyle name="Model" xfId="1088"/>
    <cellStyle name="Mon?aire [0]_Arabian Spec" xfId="1089"/>
    <cellStyle name="Mon?aire_Arabian Spec" xfId="1090"/>
    <cellStyle name="normal" xfId="1091"/>
    <cellStyle name="Normal - Style1" xfId="1092"/>
    <cellStyle name="Normal - 유형1" xfId="1093"/>
    <cellStyle name="Normal_ SG&amp;A Bridge " xfId="1094"/>
    <cellStyle name="Noroal_ SG&amp;A Bridge " xfId="1095"/>
    <cellStyle name="Percent" xfId="1096"/>
    <cellStyle name="Percent [2]" xfId="1097"/>
    <cellStyle name="subhead" xfId="1098"/>
    <cellStyle name="þ൚b⍼þ൪b⎨þൺb⏜þඊb␌þකb濰þඪb瀠þයb灌þ්b炈þ宐&lt;෢b濈þෲb濬þขb瀐þฒb瀰þ昰_x0018_⋸þ㤕䰀ጤܕ_x0008_" xfId="1099"/>
    <cellStyle name="title [1]" xfId="1100"/>
    <cellStyle name="title [2]" xfId="1101"/>
    <cellStyle name="YONG " xfId="1102"/>
    <cellStyle name="ீ화_수출실적 _현대업무추진 " xfId="1103"/>
    <cellStyle name="咬訌裝?report-2 " xfId="1104"/>
    <cellStyle name="뒤에 오는 하이퍼링크_시장" xfId="1105"/>
    <cellStyle name="똿떓죶Ø괻 [0.00]_NT Server " xfId="1106"/>
    <cellStyle name="똿떓죶Ø괻_NT Server " xfId="1107"/>
    <cellStyle name="똿뗦먛귟 [0.00]_PRODUCT DETAIL Q1" xfId="1108"/>
    <cellStyle name="똿뗦먛귟_PRODUCT DETAIL Q1" xfId="1109"/>
    <cellStyle name="묮뎋 [0.00]_NT Server " xfId="1110"/>
    <cellStyle name="묮뎋_NT Server " xfId="1111"/>
    <cellStyle name="믅됞 [0.00]_PRODUCT DETAIL Q1" xfId="1112"/>
    <cellStyle name="믅됞_PRODUCT DETAIL Q1" xfId="1113"/>
    <cellStyle name="백 " xfId="1114"/>
    <cellStyle name="백_B102 0401-06 - 토비스 낙산2차 견적-초안_B102 0404-020 - Binsent H. UPS전원 견적-040424 제출 " xfId="1115"/>
    <cellStyle name="백_BOOKCITY(전기)_B102 0401-06 - 토비스 낙산2차 견적-초안_B102 0404-020 - Binsent H. UPS전원 견적-040424 제출 " xfId="1116"/>
    <cellStyle name="백_공설운동진입(가실행)_B102 0401-06 - 토비스 낙산2차 견적-초안_B102 0404-020 - Binsent H. UPS전원 견적-040424 제출 " xfId="1117"/>
    <cellStyle name="백_공설운동진입(가실행)_BOOKCITY(전기)_B102 0401-06 - 토비스 낙산2차 견적-초안_B102 0404-020 - Binsent H. UPS전원 견적-040424 제출 " xfId="1118"/>
    <cellStyle name="백_공설운동진입(가실행)_사본 - 파주 북시티(이채)_B102 0401-06 - 토비스 낙산2차 견적-초안_B102 0404-020 - Binsent H. UPS전원 견적-040424 제출 " xfId="1119"/>
    <cellStyle name="백_공설운동진입(가실행)_파주 BOOK CITY(통보용)_B102 0401-06 - 토비스 낙산2차 견적-초안_B102 0404-020 - Binsent H. UPS전원 견적-040424 제출 " xfId="1120"/>
    <cellStyle name="백_공설운동진입(가실행)_파주 BOOK CITY가실행내역_B102 0401-06 - 토비스 낙산2차 견적-초안_B102 0404-020 - Binsent H. UPS전원 견적-040424 제출 " xfId="1121"/>
    <cellStyle name="백_공설운동진입(가실행)_파주 북시티(이채)제출_B102 0401-06 - 토비스 낙산2차 견적-초안_B102 0404-020 - Binsent H. UPS전원 견적-040424 제출 " xfId="1122"/>
    <cellStyle name="백_공설운동진입(가실행)_파주 북시티(전체)제출(변경전)_B102 0401-06 - 토비스 낙산2차 견적-초안_B102 0404-020 - Binsent H. UPS전원 견적-040424 제출 " xfId="1123"/>
    <cellStyle name="백_사본 - 파주 북시티(이채)_B102 0401-06 - 토비스 낙산2차 견적-초안_B102 0404-020 - Binsent H. UPS전원 견적-040424 제출 " xfId="1124"/>
    <cellStyle name="백_토목내역서_B102 0401-06 - 토비스 낙산2차 견적-초안_B102 0404-020 - Binsent H. UPS전원 견적-040424 제출 " xfId="1125"/>
    <cellStyle name="백_토목내역서_BOOKCITY(전기)_B102 0401-06 - 토비스 낙산2차 견적-초안_B102 0404-020 - Binsent H. UPS전원 견적-040424 제출 " xfId="1126"/>
    <cellStyle name="백_토목내역서_공설운동진입(가실행)_B102 0401-06 - 토비스 낙산2차 견적-초안_B102 0404-020 - Binsent H. UPS전원 견적-040424 제출 " xfId="1127"/>
    <cellStyle name="백_토목내역서_공설운동진입(가실행)_BOOKCITY(전기)_B102 0401-06 - 토비스 낙산2차 견적-초안_B102 0404-020 - Binsent H. UPS전원 견적-040424 제출 " xfId="1128"/>
    <cellStyle name="백_토목내역서_공설운동진입(가실행)_사본 - 파주 북시티(이채)_B102 0401-06 - 토비스 낙산2차 견적-초안_B102 0404-020 - Binsent H. UPS전원 견적-040424 제출 " xfId="1129"/>
    <cellStyle name="백_토목내역서_공설운동진입(가실행)_파주 BOOK CITY(통보용)_B102 0401-06 - 토비스 낙산2차 견적-초안_B102 0404-020 - Binsent H. UPS전원 견적-040424 제출 " xfId="1130"/>
    <cellStyle name="백_토목내역서_공설운동진입(가실행)_파주 BOOK CITY가실행내역_B102 0401-06 - 토비스 낙산2차 견적-초안_B102 0404-020 - Binsent H. UPS전원 견적-040424 제출 " xfId="1131"/>
    <cellStyle name="백_토목내역서_공설운동진입(가실행)_파주 북시티(이채)제출_B102 0401-06 - 토비스 낙산2차 견적-초안_B102 0404-020 - Binsent H. UPS전원 견적-040424 제출 " xfId="1132"/>
    <cellStyle name="백_토목내역서_공설운동진입(가실행)_파주 북시티(전체)제출(변경전)_B102 0401-06 - 토비스 낙산2차 견적-초안_B102 0404-020 - Binsent H. UPS전원 견적-040424 제출 " xfId="1133"/>
    <cellStyle name="백_토목내역서_사본 - 파주 북시티(이채)_B102 0401-06 - 토비스 낙산2차 견적-초안_B102 0404-020 - Binsent H. UPS전원 견적-040424 제출 " xfId="1134"/>
    <cellStyle name="백_토목내역서_파주 BOOK CITY(통보용)_B102 0401-06 - 토비스 낙산2차 견적-초안_B102 0404-020 - Binsent H. UPS전원 견적-040424 제출 " xfId="1135"/>
    <cellStyle name="백_토목내역서_파주 BOOK CITY가실행내역_B102 0401-06 - 토비스 낙산2차 견적-초안_B102 0404-020 - Binsent H. UPS전원 견적-040424 제출 " xfId="1136"/>
    <cellStyle name="백_토목내역서_파주 북시티(이채)제출_B102 0401-06 - 토비스 낙산2차 견적-초안_B102 0404-020 - Binsent H. UPS전원 견적-040424 제출 " xfId="1137"/>
    <cellStyle name="백_토목내역서_파주 북시티(전체)제출(변경전)_B102 0401-06 - 토비스 낙산2차 견적-초안_B102 0404-020 - Binsent H. UPS전원 견적-040424 제출 " xfId="1138"/>
    <cellStyle name="백_파주 BOOK CITY(통보용)_B102 0401-06 - 토비스 낙산2차 견적-초안_B102 0404-020 - Binsent H. UPS전원 견적-040424 제출 " xfId="1139"/>
    <cellStyle name="백_파주 BOOK CITY가실행내역_B102 0401-06 - 토비스 낙산2차 견적-초안_B102 0404-020 - Binsent H. UPS전원 견적-040424 제출 " xfId="1140"/>
    <cellStyle name="백_파주 북시티(이채)제출_B102 0401-06 - 토비스 낙산2차 견적-초안_B102 0404-020 - Binsent H. UPS전원 견적-040424 제출 " xfId="1141"/>
    <cellStyle name="백_파주 북시티(전체)제출(변경전)_B102 0401-06 - 토비스 낙산2차 견적-초안_B102 0404-020 - Binsent H. UPS전원 견적-040424 제출 " xfId="1142"/>
    <cellStyle name="백분율" xfId="2" builtinId="5"/>
    <cellStyle name="백분율 [0]" xfId="1143"/>
    <cellStyle name="백분율 [2]" xfId="1144"/>
    <cellStyle name="백분율 2" xfId="1145"/>
    <cellStyle name="백분율 2 2 2" xfId="1146"/>
    <cellStyle name="뷭?_BOOKSHIP" xfId="1147"/>
    <cellStyle name="새귑[0]_롤痰삠悧 " xfId="1148"/>
    <cellStyle name="새귑_롤痰삠悧 " xfId="1149"/>
    <cellStyle name="쉼표 [0]" xfId="1" builtinId="6"/>
    <cellStyle name="쉼표 [0] 10" xfId="1150"/>
    <cellStyle name="쉼표 [0] 11" xfId="1151"/>
    <cellStyle name="쉼표 [0] 2" xfId="4"/>
    <cellStyle name="쉼표 [0] 2 3 10" xfId="1152"/>
    <cellStyle name="스타일 1" xfId="1153"/>
    <cellStyle name="스타일 2" xfId="1154"/>
    <cellStyle name="스타일 3" xfId="1155"/>
    <cellStyle name="스타일 4" xfId="1156"/>
    <cellStyle name="지정되지 않음" xfId="1157"/>
    <cellStyle name="콤_B102 0401-06 - 토비스 낙산2차 견적-초안_B102 0404-020 - Binsent H. UPS전원 견적-040424 제출 " xfId="1158"/>
    <cellStyle name="콤_BOOKCITY(전기)_B102 0401-06 - 토비스 낙산2차 견적-초안_B102 0404-020 - Binsent H. UPS전원 견적-040424 제출 " xfId="1159"/>
    <cellStyle name="콤_공설운동진입(가실행)_B102 0401-06 - 토비스 낙산2차 견적-초안_B102 0404-020 - Binsent H. UPS전원 견적-040424 제출 " xfId="1160"/>
    <cellStyle name="콤_공설운동진입(가실행)_BOOKCITY(전기)_B102 0401-06 - 토비스 낙산2차 견적-초안_B102 0404-020 - Binsent H. UPS전원 견적-040424 제출 " xfId="1161"/>
    <cellStyle name="콤_공설운동진입(가실행)_사본 - 파주 북시티(이채)_B102 0401-06 - 토비스 낙산2차 견적-초안_B102 0404-020 - Binsent H. UPS전원 견적-040424 제출 " xfId="1162"/>
    <cellStyle name="콤_공설운동진입(가실행)_파주 BOOK CITY(통보용)_B102 0401-06 - 토비스 낙산2차 견적-초안_B102 0404-020 - Binsent H. UPS전원 견적-040424 제출 " xfId="1163"/>
    <cellStyle name="콤_공설운동진입(가실행)_파주 BOOK CITY가실행내역_B102 0401-06 - 토비스 낙산2차 견적-초안_B102 0404-020 - Binsent H. UPS전원 견적-040424 제출 " xfId="1164"/>
    <cellStyle name="콤_공설운동진입(가실행)_파주 북시티(이채)제출_B102 0401-06 - 토비스 낙산2차 견적-초안_B102 0404-020 - Binsent H. UPS전원 견적-040424 제출 " xfId="1165"/>
    <cellStyle name="콤_공설운동진입(가실행)_파주 북시티(전체)제출(변경전)_B102 0401-06 - 토비스 낙산2차 견적-초안_B102 0404-020 - Binsent H. UPS전원 견적-040424 제출 " xfId="1166"/>
    <cellStyle name="콤_사본 - 파주 북시티(이채)_B102 0401-06 - 토비스 낙산2차 견적-초안_B102 0404-020 - Binsent H. UPS전원 견적-040424 제출 " xfId="1167"/>
    <cellStyle name="콤_토목내역서_B102 0401-06 - 토비스 낙산2차 견적-초안_B102 0404-020 - Binsent H. UPS전원 견적-040424 제출 " xfId="1168"/>
    <cellStyle name="콤_토목내역서_BOOKCITY(전기)_B102 0401-06 - 토비스 낙산2차 견적-초안_B102 0404-020 - Binsent H. UPS전원 견적-040424 제출 " xfId="1169"/>
    <cellStyle name="콤_토목내역서_공설운동진입(가실행)_B102 0401-06 - 토비스 낙산2차 견적-초안_B102 0404-020 - Binsent H. UPS전원 견적-040424 제출 " xfId="1170"/>
    <cellStyle name="콤_토목내역서_공설운동진입(가실행)_BOOKCITY(전기)_B102 0401-06 - 토비스 낙산2차 견적-초안_B102 0404-020 - Binsent H. UPS전원 견적-040424 제출 " xfId="1171"/>
    <cellStyle name="콤_토목내역서_공설운동진입(가실행)_사본 - 파주 북시티(이채)_B102 0401-06 - 토비스 낙산2차 견적-초안_B102 0404-020 - Binsent H. UPS전원 견적-040424 제출 " xfId="1172"/>
    <cellStyle name="콤_토목내역서_공설운동진입(가실행)_파주 BOOK CITY(통보용)_B102 0401-06 - 토비스 낙산2차 견적-초안_B102 0404-020 - Binsent H. UPS전원 견적-040424 제출 " xfId="1173"/>
    <cellStyle name="콤_토목내역서_공설운동진입(가실행)_파주 BOOK CITY가실행내역_B102 0401-06 - 토비스 낙산2차 견적-초안_B102 0404-020 - Binsent H. UPS전원 견적-040424 제출 " xfId="1174"/>
    <cellStyle name="콤_토목내역서_공설운동진입(가실행)_파주 북시티(이채)제출_B102 0401-06 - 토비스 낙산2차 견적-초안_B102 0404-020 - Binsent H. UPS전원 견적-040424 제출 " xfId="1175"/>
    <cellStyle name="콤_토목내역서_공설운동진입(가실행)_파주 북시티(전체)제출(변경전)_B102 0401-06 - 토비스 낙산2차 견적-초안_B102 0404-020 - Binsent H. UPS전원 견적-040424 제출 " xfId="1176"/>
    <cellStyle name="콤_토목내역서_사본 - 파주 북시티(이채)_B102 0401-06 - 토비스 낙산2차 견적-초안_B102 0404-020 - Binsent H. UPS전원 견적-040424 제출 " xfId="1177"/>
    <cellStyle name="콤_토목내역서_파주 BOOK CITY(통보용)_B102 0401-06 - 토비스 낙산2차 견적-초안_B102 0404-020 - Binsent H. UPS전원 견적-040424 제출 " xfId="1178"/>
    <cellStyle name="콤_토목내역서_파주 BOOK CITY가실행내역_B102 0401-06 - 토비스 낙산2차 견적-초안_B102 0404-020 - Binsent H. UPS전원 견적-040424 제출 " xfId="1179"/>
    <cellStyle name="콤_토목내역서_파주 북시티(이채)제출_B102 0401-06 - 토비스 낙산2차 견적-초안_B102 0404-020 - Binsent H. UPS전원 견적-040424 제출 " xfId="1180"/>
    <cellStyle name="콤_토목내역서_파주 북시티(전체)제출(변경전)_B102 0401-06 - 토비스 낙산2차 견적-초안_B102 0404-020 - Binsent H. UPS전원 견적-040424 제출 " xfId="1181"/>
    <cellStyle name="콤_파주 BOOK CITY(통보용)_B102 0401-06 - 토비스 낙산2차 견적-초안_B102 0404-020 - Binsent H. UPS전원 견적-040424 제출 " xfId="1182"/>
    <cellStyle name="콤_파주 BOOK CITY가실행내역_B102 0401-06 - 토비스 낙산2차 견적-초안_B102 0404-020 - Binsent H. UPS전원 견적-040424 제출 " xfId="1183"/>
    <cellStyle name="콤_파주 북시티(이채)제출_B102 0401-06 - 토비스 낙산2차 견적-초안_B102 0404-020 - Binsent H. UPS전원 견적-040424 제출 " xfId="1184"/>
    <cellStyle name="콤_파주 북시티(전체)제출(변경전)_B102 0401-06 - 토비스 낙산2차 견적-초안_B102 0404-020 - Binsent H. UPS전원 견적-040424 제출 " xfId="1185"/>
    <cellStyle name="콤냡?&lt;_x000f_$??: `1_1 " xfId="1186"/>
    <cellStyle name="콤냡?&lt;_x000f_$??:_x0009_`1_1 " xfId="1187"/>
    <cellStyle name="콤마 [0]_  종  합  " xfId="1188"/>
    <cellStyle name="콤마 [2]" xfId="1189"/>
    <cellStyle name="콤마(1)" xfId="1190"/>
    <cellStyle name="콤마_  종  합  " xfId="1191"/>
    <cellStyle name="통_B102 0401-06 - 토비스 낙산2차 견적-초안_B102 0404-020 - Binsent H. UPS전원 견적-040424 제출 " xfId="1192"/>
    <cellStyle name="통_BOOKCITY(전기)_B102 0401-06 - 토비스 낙산2차 견적-초안_B102 0404-020 - Binsent H. UPS전원 견적-040424 제출 " xfId="1193"/>
    <cellStyle name="통_공설운동진입(가실행)_B102 0401-06 - 토비스 낙산2차 견적-초안_B102 0404-020 - Binsent H. UPS전원 견적-040424 제출 " xfId="1194"/>
    <cellStyle name="통_공설운동진입(가실행)_BOOKCITY(전기)_B102 0401-06 - 토비스 낙산2차 견적-초안_B102 0404-020 - Binsent H. UPS전원 견적-040424 제출 " xfId="1195"/>
    <cellStyle name="통_공설운동진입(가실행)_사본 - 파주 북시티(이채)_B102 0401-06 - 토비스 낙산2차 견적-초안_B102 0404-020 - Binsent H. UPS전원 견적-040424 제출 " xfId="1196"/>
    <cellStyle name="통_공설운동진입(가실행)_파주 BOOK CITY(통보용)_B102 0401-06 - 토비스 낙산2차 견적-초안_B102 0404-020 - Binsent H. UPS전원 견적-040424 제출 " xfId="1197"/>
    <cellStyle name="통_공설운동진입(가실행)_파주 BOOK CITY가실행내역_B102 0401-06 - 토비스 낙산2차 견적-초안_B102 0404-020 - Binsent H. UPS전원 견적-040424 제출 " xfId="1198"/>
    <cellStyle name="통_공설운동진입(가실행)_파주 북시티(이채)제출_B102 0401-06 - 토비스 낙산2차 견적-초안_B102 0404-020 - Binsent H. UPS전원 견적-040424 제출 " xfId="1199"/>
    <cellStyle name="통_공설운동진입(가실행)_파주 북시티(전체)제출(변경전)_B102 0401-06 - 토비스 낙산2차 견적-초안_B102 0404-020 - Binsent H. UPS전원 견적-040424 제출 " xfId="1200"/>
    <cellStyle name="통_사본 - 파주 북시티(이채)_B102 0401-06 - 토비스 낙산2차 견적-초안_B102 0404-020 - Binsent H. UPS전원 견적-040424 제출 " xfId="1201"/>
    <cellStyle name="통_토목내역서_B102 0401-06 - 토비스 낙산2차 견적-초안_B102 0404-020 - Binsent H. UPS전원 견적-040424 제출 " xfId="1202"/>
    <cellStyle name="통_토목내역서_BOOKCITY(전기)_B102 0401-06 - 토비스 낙산2차 견적-초안_B102 0404-020 - Binsent H. UPS전원 견적-040424 제출 " xfId="1203"/>
    <cellStyle name="통_토목내역서_공설운동진입(가실행)_B102 0401-06 - 토비스 낙산2차 견적-초안_B102 0404-020 - Binsent H. UPS전원 견적-040424 제출 " xfId="1204"/>
    <cellStyle name="통_토목내역서_공설운동진입(가실행)_BOOKCITY(전기)_B102 0401-06 - 토비스 낙산2차 견적-초안_B102 0404-020 - Binsent H. UPS전원 견적-040424 제출 " xfId="1205"/>
    <cellStyle name="통_토목내역서_공설운동진입(가실행)_사본 - 파주 북시티(이채)_B102 0401-06 - 토비스 낙산2차 견적-초안_B102 0404-020 - Binsent H. UPS전원 견적-040424 제출 " xfId="1206"/>
    <cellStyle name="통_토목내역서_공설운동진입(가실행)_파주 BOOK CITY(통보용)_B102 0401-06 - 토비스 낙산2차 견적-초안_B102 0404-020 - Binsent H. UPS전원 견적-040424 제출 " xfId="1207"/>
    <cellStyle name="통_토목내역서_공설운동진입(가실행)_파주 BOOK CITY가실행내역_B102 0401-06 - 토비스 낙산2차 견적-초안_B102 0404-020 - Binsent H. UPS전원 견적-040424 제출 " xfId="1208"/>
    <cellStyle name="통_토목내역서_공설운동진입(가실행)_파주 북시티(이채)제출_B102 0401-06 - 토비스 낙산2차 견적-초안_B102 0404-020 - Binsent H. UPS전원 견적-040424 제출 " xfId="1209"/>
    <cellStyle name="통_토목내역서_공설운동진입(가실행)_파주 북시티(전체)제출(변경전)_B102 0401-06 - 토비스 낙산2차 견적-초안_B102 0404-020 - Binsent H. UPS전원 견적-040424 제출 " xfId="1210"/>
    <cellStyle name="통_토목내역서_사본 - 파주 북시티(이채)_B102 0401-06 - 토비스 낙산2차 견적-초안_B102 0404-020 - Binsent H. UPS전원 견적-040424 제출 " xfId="1211"/>
    <cellStyle name="통_토목내역서_파주 BOOK CITY(통보용)_B102 0401-06 - 토비스 낙산2차 견적-초안_B102 0404-020 - Binsent H. UPS전원 견적-040424 제출 " xfId="1212"/>
    <cellStyle name="통_토목내역서_파주 BOOK CITY가실행내역_B102 0401-06 - 토비스 낙산2차 견적-초안_B102 0404-020 - Binsent H. UPS전원 견적-040424 제출 " xfId="1213"/>
    <cellStyle name="통_토목내역서_파주 북시티(이채)제출_B102 0401-06 - 토비스 낙산2차 견적-초안_B102 0404-020 - Binsent H. UPS전원 견적-040424 제출 " xfId="1214"/>
    <cellStyle name="통_토목내역서_파주 북시티(전체)제출(변경전)_B102 0401-06 - 토비스 낙산2차 견적-초안_B102 0404-020 - Binsent H. UPS전원 견적-040424 제출 " xfId="1215"/>
    <cellStyle name="통_파주 BOOK CITY(통보용)_B102 0401-06 - 토비스 낙산2차 견적-초안_B102 0404-020 - Binsent H. UPS전원 견적-040424 제출 " xfId="1216"/>
    <cellStyle name="통_파주 BOOK CITY가실행내역_B102 0401-06 - 토비스 낙산2차 견적-초안_B102 0404-020 - Binsent H. UPS전원 견적-040424 제출 " xfId="1217"/>
    <cellStyle name="통_파주 북시티(이채)제출_B102 0401-06 - 토비스 낙산2차 견적-초안_B102 0404-020 - Binsent H. UPS전원 견적-040424 제출 " xfId="1218"/>
    <cellStyle name="통_파주 북시티(전체)제출(변경전)_B102 0401-06 - 토비스 낙산2차 견적-초안_B102 0404-020 - Binsent H. UPS전원 견적-040424 제출 " xfId="1219"/>
    <cellStyle name="표_B102 0401-06 - 토비스 낙산2차 견적-초안_B102 0404-020 - Binsent H. UPS전원 견적-040424 제출 " xfId="1220"/>
    <cellStyle name="표_BOOKCITY(전기)_B102 0401-06 - 토비스 낙산2차 견적-초안_B102 0404-020 - Binsent H. UPS전원 견적-040424 제출 " xfId="1221"/>
    <cellStyle name="표_공설운동진입(가실행)_B102 0401-06 - 토비스 낙산2차 견적-초안_B102 0404-020 - Binsent H. UPS전원 견적-040424 제출 " xfId="1222"/>
    <cellStyle name="표_공설운동진입(가실행)_BOOKCITY(전기)_B102 0401-06 - 토비스 낙산2차 견적-초안_B102 0404-020 - Binsent H. UPS전원 견적-040424 제출 " xfId="1223"/>
    <cellStyle name="표_공설운동진입(가실행)_사본 - 파주 북시티(이채)_B102 0401-06 - 토비스 낙산2차 견적-초안_B102 0404-020 - Binsent H. UPS전원 견적-040424 제출 " xfId="1224"/>
    <cellStyle name="표_공설운동진입(가실행)_파주 BOOK CITY(통보용)_B102 0401-06 - 토비스 낙산2차 견적-초안_B102 0404-020 - Binsent H. UPS전원 견적-040424 제출 " xfId="1225"/>
    <cellStyle name="표_공설운동진입(가실행)_파주 BOOK CITY가실행내역_B102 0401-06 - 토비스 낙산2차 견적-초안_B102 0404-020 - Binsent H. UPS전원 견적-040424 제출 " xfId="1226"/>
    <cellStyle name="표_공설운동진입(가실행)_파주 북시티(이채)제출_B102 0401-06 - 토비스 낙산2차 견적-초안_B102 0404-020 - Binsent H. UPS전원 견적-040424 제출 " xfId="1227"/>
    <cellStyle name="표_공설운동진입(가실행)_파주 북시티(전체)제출(변경전)_B102 0401-06 - 토비스 낙산2차 견적-초안_B102 0404-020 - Binsent H. UPS전원 견적-040424 제출 " xfId="1228"/>
    <cellStyle name="표_사본 - 파주 북시티(이채)_B102 0401-06 - 토비스 낙산2차 견적-초안_B102 0404-020 - Binsent H. UPS전원 견적-040424 제출 " xfId="1229"/>
    <cellStyle name="표_토목내역서_B102 0401-06 - 토비스 낙산2차 견적-초안_B102 0404-020 - Binsent H. UPS전원 견적-040424 제출 " xfId="1230"/>
    <cellStyle name="표_토목내역서_BOOKCITY(전기)_B102 0401-06 - 토비스 낙산2차 견적-초안_B102 0404-020 - Binsent H. UPS전원 견적-040424 제출 " xfId="1231"/>
    <cellStyle name="표_토목내역서_공설운동진입(가실행)_B102 0401-06 - 토비스 낙산2차 견적-초안_B102 0404-020 - Binsent H. UPS전원 견적-040424 제출 " xfId="1232"/>
    <cellStyle name="표_토목내역서_공설운동진입(가실행)_BOOKCITY(전기)_B102 0401-06 - 토비스 낙산2차 견적-초안_B102 0404-020 - Binsent H. UPS전원 견적-040424 제출 " xfId="1233"/>
    <cellStyle name="표_토목내역서_공설운동진입(가실행)_사본 - 파주 북시티(이채)_B102 0401-06 - 토비스 낙산2차 견적-초안_B102 0404-020 - Binsent H. UPS전원 견적-040424 제출 " xfId="1234"/>
    <cellStyle name="표_토목내역서_공설운동진입(가실행)_파주 BOOK CITY(통보용)_B102 0401-06 - 토비스 낙산2차 견적-초안_B102 0404-020 - Binsent H. UPS전원 견적-040424 제출 " xfId="1235"/>
    <cellStyle name="표_토목내역서_공설운동진입(가실행)_파주 BOOK CITY가실행내역_B102 0401-06 - 토비스 낙산2차 견적-초안_B102 0404-020 - Binsent H. UPS전원 견적-040424 제출 " xfId="1236"/>
    <cellStyle name="표_토목내역서_공설운동진입(가실행)_파주 북시티(이채)제출_B102 0401-06 - 토비스 낙산2차 견적-초안_B102 0404-020 - Binsent H. UPS전원 견적-040424 제출 " xfId="1237"/>
    <cellStyle name="표_토목내역서_공설운동진입(가실행)_파주 북시티(전체)제출(변경전)_B102 0401-06 - 토비스 낙산2차 견적-초안_B102 0404-020 - Binsent H. UPS전원 견적-040424 제출 " xfId="1238"/>
    <cellStyle name="표_토목내역서_사본 - 파주 북시티(이채)_B102 0401-06 - 토비스 낙산2차 견적-초안_B102 0404-020 - Binsent H. UPS전원 견적-040424 제출 " xfId="1239"/>
    <cellStyle name="표_토목내역서_파주 BOOK CITY(통보용)_B102 0401-06 - 토비스 낙산2차 견적-초안_B102 0404-020 - Binsent H. UPS전원 견적-040424 제출 " xfId="1240"/>
    <cellStyle name="표_토목내역서_파주 BOOK CITY가실행내역_B102 0401-06 - 토비스 낙산2차 견적-초안_B102 0404-020 - Binsent H. UPS전원 견적-040424 제출 " xfId="1241"/>
    <cellStyle name="표_토목내역서_파주 북시티(이채)제출_B102 0401-06 - 토비스 낙산2차 견적-초안_B102 0404-020 - Binsent H. UPS전원 견적-040424 제출 " xfId="1242"/>
    <cellStyle name="표_토목내역서_파주 북시티(전체)제출(변경전)_B102 0401-06 - 토비스 낙산2차 견적-초안_B102 0404-020 - Binsent H. UPS전원 견적-040424 제출 " xfId="1243"/>
    <cellStyle name="표_파주 BOOK CITY(통보용)_B102 0401-06 - 토비스 낙산2차 견적-초안_B102 0404-020 - Binsent H. UPS전원 견적-040424 제출 " xfId="1244"/>
    <cellStyle name="표준" xfId="0" builtinId="0"/>
    <cellStyle name="표준 2" xfId="3"/>
    <cellStyle name="표준 2 2" xfId="1245"/>
    <cellStyle name="표준 2 2 2" xfId="1246"/>
    <cellStyle name="표준 2_내역(건축)" xfId="1247"/>
    <cellStyle name="표준 3" xfId="1248"/>
    <cellStyle name="標準_Akia(F）-8" xfId="1249"/>
    <cellStyle name="표준2" xfId="1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5</xdr:col>
      <xdr:colOff>0</xdr:colOff>
      <xdr:row>7</xdr:row>
      <xdr:rowOff>333375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247775"/>
          <a:ext cx="23717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dowsXP/My%20Documents/&#51204;&#44592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OFFICE%20&#50577;&#49885;\N&#36035;&#63963;-&#3288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57;&#49688;\&#47785;&#52380;(&#49345;)&#50808;%208&#44060;&#49548;%20vms&#44368;&#52404;\&#44277;&#50976;\2002file\&#49569;&#51204;&#49440;&#48372;&#54840;&#48152;(&#50976;&#54840;,&#49440;&#46020;)\OFFICE%20&#50577;&#49885;\N&#36035;&#63963;-&#3288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2001&#45380;\&#49884;&#47549;&#46020;&#49436;&#44288;&#44053;&#45817;\TOT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Program%20Files\AutoCAD%20R14\&#49892;&#49884;\&#49569;&#46972;&#52488;&#46321;&#54617;&#44368;\&#45236;&#50669;&#49436;\&#49569;&#46972;&#52488;&#51473;&#54617;&#44368;(final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-2.&#51228;&#48512;&#46020;%20&#47749;&#49548;&#54868;%20&#51312;&#49457;&#49324;&#50629;%20&#44032;&#47196;&#49884;&#49444;&#47932;(&#48292;&#52824;&#44277;&#49324;)%20&#50896;&#44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7\&#51064;&#52380;&#44397;&#51228;&#44277;&#54637;(A-5&#44277;&#44396;)\&#44053;&#46041;&#54252;&#54637;\&#45236;&#50669;&#49436;&#440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&#45236;&#50669;&#49436;sample\K-SET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BAKUP\OLD-E\1760\1766\1766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4;&#50689;\&#47196;&#52972;%20&#46356;&#49828;&#53356;%20(d)\Documents%20and%20Settings\&#51204;&#44592;&#51088;&#4730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backup1\2001&#45380;\&#52397;&#51452;&#44284;&#54617;&#45824;&#54617;\&#49436;&#47448;\&#52397;&#51452;&#44284;&#54617;&#45824;&#54617;&#45236;&#50669;&#49436;(&#53440;&#44204;&#51201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backup1\2001&#45380;\&#49888;&#50900;&#52397;&#49548;&#45380;&#47928;&#54868;&#49468;&#53552;\&#45236;&#50669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조도"/>
      <sheetName val="부하"/>
      <sheetName val="동력"/>
      <sheetName val="변압기"/>
      <sheetName val="발전기"/>
      <sheetName val="간선"/>
      <sheetName val="APT"/>
      <sheetName val="도체종-상수표"/>
      <sheetName val="임피던스"/>
      <sheetName val="CABLE SIZE"/>
      <sheetName val="접지"/>
      <sheetName val="Sheet10"/>
      <sheetName val="Sheet11"/>
      <sheetName val="Sheet12"/>
      <sheetName val="Sheet13"/>
      <sheetName val="Sheet14"/>
      <sheetName val="Sheet15"/>
      <sheetName val="Sheet16"/>
      <sheetName val="Sheet9"/>
      <sheetName val="GEN"/>
      <sheetName val="부속동"/>
      <sheetName val="지하주차장"/>
      <sheetName val="코아별부하"/>
      <sheetName val="아파트동L-E"/>
      <sheetName val="#REF"/>
      <sheetName val="전기자료"/>
      <sheetName val="Sheet8"/>
      <sheetName val="DUT-BAT1"/>
      <sheetName val="504전기실 동부하-L"/>
      <sheetName val="동부하-L"/>
      <sheetName val="변압기 "/>
      <sheetName val="변압기2"/>
      <sheetName val="동지붕"/>
      <sheetName val="LE-B1"/>
      <sheetName val="L-E"/>
      <sheetName val="P-J"/>
      <sheetName val="주차장동력"/>
      <sheetName val="부속동부하"/>
      <sheetName val="발전기(갑지)"/>
      <sheetName val="세대부하"/>
      <sheetName val="주차장PK-A"/>
      <sheetName val="주차장PK-B"/>
      <sheetName val="기계실동력"/>
      <sheetName val="변압기  (2)"/>
      <sheetName val="동-LE"/>
      <sheetName val="일반전등부하 (LP-C-PNL)"/>
      <sheetName val="0.6-1kV 케이블 (전동기)"/>
      <sheetName val="수변전"/>
      <sheetName val="전기자료(변경)"/>
      <sheetName val="CABLE SIZE-변경"/>
      <sheetName val="획지1-동부하"/>
      <sheetName val="획지2-동부하"/>
      <sheetName val="전등(LE-PNL)"/>
      <sheetName val="TRAY(전기)"/>
      <sheetName val="동지붕층"/>
      <sheetName val="변압기(동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가설대가"/>
      <sheetName val="토공대가"/>
      <sheetName val="구조대가"/>
      <sheetName val="포설대가1"/>
      <sheetName val="부대대가"/>
      <sheetName val="제직재"/>
      <sheetName val="D-경비1"/>
      <sheetName val="일위대가 집계표"/>
      <sheetName val="C-직노1"/>
      <sheetName val="일위대가목록"/>
      <sheetName val="일위대가"/>
      <sheetName val="N賃率_職"/>
      <sheetName val="실행내역"/>
      <sheetName val="직노"/>
      <sheetName val="6PILE  (돌출)"/>
      <sheetName val="건축내역"/>
      <sheetName val="J直材4"/>
      <sheetName val="70%"/>
      <sheetName val="ilch"/>
      <sheetName val="대,유,램"/>
      <sheetName val="중기사용료"/>
      <sheetName val="설계내역서"/>
      <sheetName val="전선 및 전선관"/>
      <sheetName val="국별인원"/>
      <sheetName val="인건비(VOICE)"/>
      <sheetName val="용산1(해보)"/>
      <sheetName val="I一般比"/>
      <sheetName val="1안"/>
      <sheetName val="명세서"/>
      <sheetName val="2공구산출내역"/>
      <sheetName val="터파기및재료"/>
      <sheetName val="Sheet1"/>
      <sheetName val="패널"/>
      <sheetName val="입찰안"/>
      <sheetName val="단가산출목록표"/>
      <sheetName val="일위목록"/>
      <sheetName val="동원인원"/>
      <sheetName val="일위대가(4층원격)"/>
      <sheetName val="기자재비"/>
      <sheetName val="내역서1999.8최종"/>
      <sheetName val="1차 내역서"/>
      <sheetName val="노임단가표"/>
      <sheetName val="자재단가표"/>
      <sheetName val="정산"/>
      <sheetName val="쌍송교"/>
      <sheetName val="표지1"/>
      <sheetName val="별첨-기계경비 산출목록"/>
      <sheetName val="수지예산"/>
      <sheetName val="1000 DB구축 부표"/>
      <sheetName val="DATE"/>
      <sheetName val="제-노임"/>
      <sheetName val="설직재-1"/>
      <sheetName val="시설물기초"/>
      <sheetName val="추가대화"/>
      <sheetName val="제경집계"/>
      <sheetName val="위치조서"/>
      <sheetName val="수량산출"/>
      <sheetName val="내역서"/>
      <sheetName val="일위대가표(유단가)"/>
      <sheetName val="단가산출"/>
      <sheetName val="산출목록표"/>
      <sheetName val="20관리비율"/>
      <sheetName val="참조자료"/>
      <sheetName val="조명시설"/>
      <sheetName val="#REF"/>
      <sheetName val="CAUDIT"/>
      <sheetName val="중기사용료산출근거"/>
      <sheetName val="단가 및 재료비"/>
      <sheetName val="대목"/>
      <sheetName val="단가산출목록"/>
      <sheetName val="실적공사비단가"/>
      <sheetName val="대가"/>
      <sheetName val="전기외주내역"/>
      <sheetName val="옥외 전력간선공사"/>
      <sheetName val="10.공통-노임단가"/>
      <sheetName val="GISDB_단가산출목록"/>
      <sheetName val="GISDB_단가산출표"/>
      <sheetName val="AV시스템"/>
      <sheetName val="노임"/>
      <sheetName val="Sheet3"/>
      <sheetName val="내역서2안"/>
      <sheetName val="설계명세서"/>
      <sheetName val="SAMPLE"/>
      <sheetName val="유림골조"/>
      <sheetName val="건물"/>
      <sheetName val="DATA"/>
      <sheetName val="데이타"/>
      <sheetName val="CT "/>
      <sheetName val="원가_(2)"/>
      <sheetName val="6PILE__(돌출)"/>
      <sheetName val="일위대가_집계표"/>
      <sheetName val="전선_및_전선관"/>
      <sheetName val="1000_DB구축_부표"/>
      <sheetName val="원가계산서"/>
      <sheetName val="갑지"/>
      <sheetName val="집계표"/>
      <sheetName val="가로등내역서"/>
      <sheetName val="기본일위"/>
      <sheetName val="인건비"/>
      <sheetName val="단가조사"/>
      <sheetName val="단가 "/>
      <sheetName val="일위대가 (PM)"/>
      <sheetName val="시설장비부하계산서"/>
      <sheetName val="9509"/>
      <sheetName val="공정량산출내역서 "/>
      <sheetName val="5흙막이"/>
      <sheetName val="노임이"/>
      <sheetName val="견적서"/>
      <sheetName val="공종단가"/>
      <sheetName val="8.PILE  (돌출)"/>
      <sheetName val="재료"/>
      <sheetName val="설치자재"/>
      <sheetName val="대"/>
      <sheetName val="구리토평1전기"/>
      <sheetName val="자료"/>
      <sheetName val="을"/>
      <sheetName val="물량산출(지점)"/>
      <sheetName val="단"/>
      <sheetName val="일위대가표(교체)"/>
      <sheetName val="2000시행총괄"/>
      <sheetName val="산출"/>
      <sheetName val="노임단가"/>
      <sheetName val="자재단가"/>
      <sheetName val="증감대비"/>
      <sheetName val="일용노임단가2001상"/>
      <sheetName val="차액보증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단가조사"/>
      <sheetName val="20관리비율"/>
      <sheetName val="일위대가"/>
      <sheetName val="노무비단가"/>
      <sheetName val="내역1"/>
      <sheetName val="전선 및 전선관"/>
      <sheetName val="단"/>
      <sheetName val="옥외 전력간선공사"/>
      <sheetName val="동원(3)"/>
      <sheetName val="#REF"/>
      <sheetName val="노임단가"/>
      <sheetName val="화해(함평)"/>
      <sheetName val="화해(장성)"/>
      <sheetName val="내역서"/>
      <sheetName val="노임"/>
      <sheetName val="시설물일위"/>
      <sheetName val="경율산정.XLS"/>
      <sheetName val="KCS-CA"/>
      <sheetName val="중기사용료"/>
      <sheetName val="공조기휀"/>
      <sheetName val="N賃率_職"/>
      <sheetName val="제작비추산총괄표"/>
      <sheetName val="노무비"/>
      <sheetName val="내역"/>
      <sheetName val="C-직노1"/>
      <sheetName val="수량산출1"/>
      <sheetName val="자재단가표"/>
      <sheetName val="b_balju_cho"/>
      <sheetName val="일위대가(가설)"/>
      <sheetName val="순공사비"/>
      <sheetName val="집계"/>
      <sheetName val="전기공사일위대가"/>
      <sheetName val="인부임"/>
      <sheetName val="중기일위대가"/>
      <sheetName val="토공"/>
      <sheetName val="Baby일위대가"/>
      <sheetName val="새공통"/>
      <sheetName val="공사원가계산서"/>
      <sheetName val="직노"/>
      <sheetName val="을-ATYPE"/>
      <sheetName val="Sheet1"/>
      <sheetName val="산경"/>
      <sheetName val="다곡2교"/>
      <sheetName val="DATE"/>
      <sheetName val="조건표"/>
      <sheetName val="날개벽수량표"/>
      <sheetName val="원형맨홀수량"/>
      <sheetName val="이토변실"/>
      <sheetName val="문산"/>
      <sheetName val="을지"/>
      <sheetName val="제36-40호표"/>
      <sheetName val="J直材4"/>
      <sheetName val="총괄집계표"/>
      <sheetName val="CT "/>
      <sheetName val="재료"/>
      <sheetName val="설치자재"/>
      <sheetName val="기본사항"/>
      <sheetName val="환산"/>
      <sheetName val="일위"/>
      <sheetName val="총괄표"/>
      <sheetName val="Data"/>
      <sheetName val="품셈"/>
      <sheetName val="일위대가목록"/>
      <sheetName val="수량산출"/>
      <sheetName val="70%"/>
      <sheetName val="샌딩 에폭시 도장"/>
      <sheetName val="일반문틀 설치"/>
      <sheetName val="총괄내역서"/>
      <sheetName val="교각1"/>
      <sheetName val="유림골조"/>
      <sheetName val="지급자재"/>
      <sheetName val="기본일위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EQT-ESTN"/>
      <sheetName val="CTEMCOST"/>
      <sheetName val="차액보증"/>
      <sheetName val="인사자료총집계"/>
      <sheetName val="WATER"/>
      <sheetName val="차도부연장현황"/>
      <sheetName val="2.수량조서(발주용)"/>
      <sheetName val="Galaxy 소비자가격표"/>
      <sheetName val="목록"/>
      <sheetName val="96노임기준"/>
      <sheetName val="단위수량"/>
      <sheetName val="6PILE  (돌출)"/>
      <sheetName val="업체명"/>
      <sheetName val="관리"/>
      <sheetName val="공종별수량집계"/>
      <sheetName val="담장산출"/>
      <sheetName val="견적"/>
      <sheetName val="P&amp;L(Ahn)"/>
      <sheetName val="포장공"/>
      <sheetName val="배수공"/>
      <sheetName val="약전설비"/>
      <sheetName val="적현로"/>
      <sheetName val="아파트"/>
      <sheetName val="절감효과"/>
      <sheetName val="설계예시"/>
      <sheetName val="간접비총괄 (2)"/>
      <sheetName val="구조물공"/>
      <sheetName val="부대공"/>
      <sheetName val="소비자가"/>
      <sheetName val="설직재-1"/>
      <sheetName val="D-경비1"/>
      <sheetName val="건축내역"/>
      <sheetName val="B1(반포1차)"/>
      <sheetName val="기술부 VENDOR LIST"/>
      <sheetName val="8.수량산출서"/>
      <sheetName val="9.단가조사서"/>
      <sheetName val="6.일위목록"/>
      <sheetName val="중기사용료산출근거"/>
      <sheetName val="단가 및 재료비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賃率-職"/>
      <sheetName val="보안등"/>
      <sheetName val="일위대가(가설)"/>
    </sheetNames>
    <sheetDataSet>
      <sheetData sheetId="0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과천MAIN"/>
      <sheetName val="부하계산서"/>
      <sheetName val="CT "/>
      <sheetName val="노임"/>
      <sheetName val="ABUT수량-A1"/>
      <sheetName val="발신정보"/>
      <sheetName val="기본일위"/>
      <sheetName val="J直材4"/>
      <sheetName val="TOTAL"/>
      <sheetName val="2F 회의실견적(5_14 일대)"/>
      <sheetName val="NOMUBI"/>
      <sheetName val="sw1"/>
      <sheetName val="실행철강하도"/>
      <sheetName val="단가비교표"/>
      <sheetName val="동원(3)"/>
      <sheetName val="예정(3)"/>
      <sheetName val="I一般比"/>
      <sheetName val="인건-측정"/>
      <sheetName val="조도계산서 (도서)"/>
      <sheetName val="동력부하(도산)"/>
      <sheetName val="명세서"/>
      <sheetName val="유기공정"/>
      <sheetName val="TABLE"/>
      <sheetName val="96물가 CODE"/>
      <sheetName val="종배수관"/>
      <sheetName val="CP-E2 (품셈표)"/>
      <sheetName val="노임단가"/>
      <sheetName val="감가상각"/>
      <sheetName val="연부97-1"/>
      <sheetName val="갑지1"/>
      <sheetName val="Sheet1"/>
      <sheetName val="U-TYPE(1)"/>
      <sheetName val="터널조도"/>
      <sheetName val="설비"/>
      <sheetName val="조도계산(1)"/>
      <sheetName val="일위대가목록"/>
      <sheetName val="전차선로 물량표"/>
      <sheetName val="와동25-3(변경)"/>
      <sheetName val="품목납기"/>
      <sheetName val="N賃率-職"/>
      <sheetName val="인건비"/>
      <sheetName val="001"/>
      <sheetName val="60명당사(총괄)"/>
      <sheetName val="반중력식옹벽3.5"/>
      <sheetName val="김재복부장님"/>
      <sheetName val="70%"/>
      <sheetName val="Sheet3"/>
      <sheetName val="기초대가"/>
      <sheetName val="직노"/>
      <sheetName val="20관리비율"/>
      <sheetName val="97"/>
      <sheetName val="WORK"/>
      <sheetName val="Macro1"/>
      <sheetName val="Macro2"/>
      <sheetName val="중기사용료"/>
      <sheetName val="TEL"/>
      <sheetName val="부대대비"/>
      <sheetName val="냉연집계"/>
      <sheetName val="신우"/>
      <sheetName val="대비"/>
      <sheetName val="내역서(총)"/>
      <sheetName val="교각계산"/>
      <sheetName val="plan&amp;section of foundation"/>
      <sheetName val="노원열병합  건축공사기성내역서"/>
      <sheetName val="민속촌메뉴"/>
      <sheetName val="수량산출서"/>
      <sheetName val="일위대가"/>
      <sheetName val="업무"/>
      <sheetName val="code"/>
      <sheetName val="공사현황"/>
      <sheetName val="설계조건"/>
      <sheetName val="직재"/>
      <sheetName val="경산"/>
      <sheetName val="Sheet2"/>
      <sheetName val="C-노임단가"/>
      <sheetName val="1.설계조건"/>
      <sheetName val="전기단가조사서"/>
      <sheetName val="자재단가"/>
      <sheetName val="K1자재(3차등)"/>
      <sheetName val="실행비교"/>
      <sheetName val="PANEL_중량산출"/>
      <sheetName val="CT_"/>
      <sheetName val="2F_회의실견적(5_14_일대)"/>
      <sheetName val="조도계산서_(도서)"/>
      <sheetName val="96물가_CODE"/>
      <sheetName val="CP-E2_(품셈표)"/>
      <sheetName val="덕전리"/>
      <sheetName val="선급금신청서"/>
      <sheetName val="ilch"/>
      <sheetName val="여과지동"/>
      <sheetName val="기초자료"/>
      <sheetName val="CONCRETE"/>
      <sheetName val="부하LOAD"/>
      <sheetName val="DATA"/>
      <sheetName val="데이타"/>
      <sheetName val="11월 가격"/>
      <sheetName val="일위대가(1)"/>
      <sheetName val="연수동"/>
      <sheetName val="1000 DB구축 부표"/>
      <sheetName val="6PILE  (돌출)"/>
      <sheetName val="청천내"/>
      <sheetName val="일위"/>
      <sheetName val="정부노임단가"/>
      <sheetName val="DATE"/>
      <sheetName val="sheets"/>
      <sheetName val="예산M12A"/>
      <sheetName val="일위대가목차"/>
      <sheetName val="경비_원본"/>
      <sheetName val="설직재-1"/>
      <sheetName val="FANDBS"/>
      <sheetName val="GRDATA"/>
      <sheetName val="SHAFTDBSE"/>
      <sheetName val="공사원가계산서"/>
      <sheetName val="소상 &quot;1&quot;"/>
      <sheetName val="견적서"/>
      <sheetName val="내역"/>
      <sheetName val="차액보증"/>
      <sheetName val="10월가격"/>
      <sheetName val="주소록"/>
      <sheetName val="노원열병합__건축공사기성내역서"/>
      <sheetName val="plan&amp;section_of_foundation"/>
      <sheetName val="단가조사"/>
      <sheetName val="건축내역"/>
      <sheetName val="기계경비산출기준"/>
      <sheetName val="원형1호맨홀토공수량"/>
      <sheetName val="부속동"/>
      <sheetName val="공사개요(좌)"/>
      <sheetName val="입찰안"/>
      <sheetName val="실행내역서 "/>
      <sheetName val="danga"/>
      <sheetName val="Sheet14"/>
      <sheetName val="Sheet13"/>
      <sheetName val="유림골조"/>
      <sheetName val="소비자가"/>
      <sheetName val="6호기"/>
      <sheetName val="재집"/>
      <sheetName val="자재단가비교표"/>
      <sheetName val="을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노임이"/>
      <sheetName val="단가산출2"/>
      <sheetName val="조명시설"/>
      <sheetName val="예산변경사항"/>
      <sheetName val="개요"/>
      <sheetName val="세부내역"/>
      <sheetName val="정공공사"/>
      <sheetName val="Sheet5"/>
      <sheetName val="갑지"/>
      <sheetName val="DB단가"/>
      <sheetName val="도"/>
      <sheetName val="공사내역"/>
      <sheetName val="전기일위대가"/>
      <sheetName val="BID"/>
      <sheetName val="갑지(추정)"/>
      <sheetName val="LEGEND"/>
      <sheetName val="조경"/>
      <sheetName val="최종갑지"/>
      <sheetName val="sum1 (2)"/>
      <sheetName val="견적정보"/>
      <sheetName val="1단계"/>
      <sheetName val="FB25JN"/>
      <sheetName val="년도별실"/>
      <sheetName val="을지"/>
      <sheetName val="DB"/>
      <sheetName val="본장"/>
      <sheetName val="도체종-상수표"/>
      <sheetName val="계산서(곡선부)"/>
      <sheetName val="-치수표(곡선부)"/>
      <sheetName val="원가계산서"/>
      <sheetName val="합천내역"/>
      <sheetName val="LOPCALC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현금예금"/>
      <sheetName val="OPT7"/>
      <sheetName val="일위단가"/>
      <sheetName val="Sheet9"/>
      <sheetName val="화재 탐지 설비"/>
      <sheetName val="工완성공사율"/>
      <sheetName val="Y-WORK"/>
      <sheetName val="UserData"/>
      <sheetName val="환율"/>
      <sheetName val="EACT10"/>
      <sheetName val="음료실행"/>
      <sheetName val="APT내역"/>
      <sheetName val="부대시설"/>
      <sheetName val="기둥(원형)"/>
      <sheetName val="1안"/>
      <sheetName val="신규 수주분(사용자 정의)"/>
      <sheetName val="제-노임"/>
      <sheetName val="제직재"/>
      <sheetName val="철거산출근거"/>
      <sheetName val="원본(갑지)"/>
      <sheetName val="판매96"/>
      <sheetName val="단가산출(변경없음)"/>
      <sheetName val="직공비"/>
      <sheetName val="매입세율"/>
      <sheetName val="공사개요"/>
      <sheetName val="Sheet7"/>
      <sheetName val="어음광고주"/>
      <sheetName val="8.PILE  (돌출)"/>
      <sheetName val="통신원가"/>
      <sheetName val="금액집계"/>
      <sheetName val="기성금내역서"/>
      <sheetName val="터파기및재료"/>
      <sheetName val="GAEYO"/>
      <sheetName val="타견적1"/>
      <sheetName val="타견적2"/>
      <sheetName val="타견적3"/>
      <sheetName val="원가"/>
      <sheetName val="운반"/>
      <sheetName val="UR2-Calculation"/>
      <sheetName val="Oper Amount"/>
      <sheetName val="실적단가"/>
      <sheetName val="일위대가_복합"/>
      <sheetName val="일위대가_서비스"/>
      <sheetName val="11.단가비교표_"/>
      <sheetName val="16.기계경비산출내역_"/>
      <sheetName val="밸브설치"/>
      <sheetName val="장비집계"/>
      <sheetName val="내역서1999.8최종"/>
      <sheetName val="단가표"/>
      <sheetName val="사통"/>
      <sheetName val="단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백암비스타내역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임차품의(농조)"/>
      <sheetName val="copy"/>
      <sheetName val="심사물량"/>
      <sheetName val="심사계산"/>
      <sheetName val="조도계산서 _도서_"/>
    </sheetNames>
    <sheetDataSet>
      <sheetData sheetId="0">
        <row r="1">
          <cell r="A1">
            <v>1</v>
          </cell>
        </row>
      </sheetData>
      <sheetData sheetId="1" refreshError="1">
        <row r="1">
          <cell r="A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N賃率-職"/>
      <sheetName val="갑지"/>
      <sheetName val="N賃率_職"/>
      <sheetName val="일_4_"/>
      <sheetName val="집계표"/>
      <sheetName val="내역서1-2"/>
      <sheetName val="#REF"/>
      <sheetName val="내역서2안"/>
      <sheetName val="총_구조물공"/>
      <sheetName val="2.대외공문"/>
      <sheetName val="설계명세서"/>
      <sheetName val="일(4)"/>
      <sheetName val="수량산출(음암)"/>
      <sheetName val="참조"/>
      <sheetName val="H-PILE수량집계"/>
      <sheetName val="기본일위"/>
      <sheetName val="직노"/>
      <sheetName val="실행내역"/>
      <sheetName val="1.토공집계표"/>
      <sheetName val="관리자"/>
      <sheetName val="00노임기준"/>
      <sheetName val="일위대가"/>
      <sheetName val="내역서1999.8최종"/>
      <sheetName val="토목공사일반"/>
      <sheetName val="I一般比"/>
      <sheetName val="재료비"/>
      <sheetName val="데이타"/>
      <sheetName val="식재인부"/>
      <sheetName val="금액내역서"/>
      <sheetName val="설직재-1"/>
      <sheetName val="구체"/>
      <sheetName val="좌측날개벽"/>
      <sheetName val="우측날개벽"/>
      <sheetName val="집계"/>
      <sheetName val="패널"/>
      <sheetName val="일위"/>
      <sheetName val="sw1"/>
      <sheetName val="99노임기준"/>
      <sheetName val="실측자료"/>
      <sheetName val="setup"/>
      <sheetName val="PANEL_중량산출"/>
      <sheetName val="1안"/>
      <sheetName val="연습"/>
      <sheetName val="이월가격"/>
      <sheetName val="식재수량표"/>
      <sheetName val="노임단가"/>
      <sheetName val="샘플표지"/>
      <sheetName val="매립"/>
      <sheetName val="단가비교표"/>
      <sheetName val="과천MAIN"/>
      <sheetName val="원가 (2)"/>
      <sheetName val="노임"/>
      <sheetName val="ABUT수량-A1"/>
      <sheetName val="J直材4"/>
      <sheetName val="2F 회의실견적(5_14 일대)"/>
      <sheetName val="예가표"/>
      <sheetName val="일위대가목차"/>
      <sheetName val="품목납기"/>
      <sheetName val="Sheet2"/>
      <sheetName val="신우"/>
      <sheetName val="송라초중학교(final)"/>
      <sheetName val="제-노임"/>
      <sheetName val="제직재"/>
      <sheetName val="전차선로 물량표"/>
      <sheetName val="감가상각"/>
      <sheetName val="96갑지"/>
      <sheetName val="여과지동"/>
      <sheetName val="기초자료"/>
      <sheetName val="인건-측정"/>
      <sheetName val="Macro1"/>
      <sheetName val="S0"/>
      <sheetName val="Sheet1"/>
      <sheetName val="노무비"/>
      <sheetName val="정부노임단가"/>
      <sheetName val="원가_(2)"/>
      <sheetName val="NOMUBI"/>
      <sheetName val="자재단가"/>
      <sheetName val="동원(3)"/>
      <sheetName val="예정(3)"/>
      <sheetName val="터널조도"/>
      <sheetName val="6PILE  (돌출)"/>
      <sheetName val="조도계산서 (도서)"/>
      <sheetName val="대치판정"/>
      <sheetName val="CT "/>
      <sheetName val="copy"/>
      <sheetName val="실행내역서 "/>
      <sheetName val="내역"/>
      <sheetName val="9GNG운반"/>
      <sheetName val="합천내역"/>
      <sheetName val="제출내역 (2)"/>
      <sheetName val="工완성공사율"/>
      <sheetName val="단가 (2)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단가 및 재료비"/>
      <sheetName val="중기사용료산출근거"/>
      <sheetName val="시행후면적"/>
      <sheetName val="수지예산"/>
      <sheetName val="전신환매도율"/>
      <sheetName val="원본(갑지)"/>
      <sheetName val="중기사용료"/>
      <sheetName val="하조서"/>
      <sheetName val="실정공사비단가표"/>
      <sheetName val=" 총괄표"/>
      <sheetName val="단가표"/>
      <sheetName val="설계명세서(선로)"/>
      <sheetName val="설비"/>
      <sheetName val="부산4"/>
      <sheetName val="약품설비"/>
      <sheetName val="부대공Ⅱ"/>
      <sheetName val="Total"/>
      <sheetName val="부하LOAD"/>
      <sheetName val="ITEM"/>
      <sheetName val="설계기준"/>
      <sheetName val="내역1"/>
      <sheetName val="역T형교대(말뚝기초)"/>
      <sheetName val="토적표"/>
      <sheetName val="1.일위대가"/>
      <sheetName val="내역(영일)"/>
      <sheetName val="G.R300경비"/>
      <sheetName val="관급_File"/>
      <sheetName val="인건비"/>
      <sheetName val="부하(성남)"/>
      <sheetName val="부대내역"/>
      <sheetName val="OPT7"/>
      <sheetName val="외천교"/>
      <sheetName val="종배수관"/>
      <sheetName val="날개벽"/>
      <sheetName val="정공공사"/>
      <sheetName val="호남2"/>
      <sheetName val="소요자재"/>
    </sheetNames>
    <sheetDataSet>
      <sheetData sheetId="0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간지Ⅰ"/>
      <sheetName val="간지Ⅱ"/>
      <sheetName val="간지Ⅲ"/>
      <sheetName val="간지Ⅳ"/>
      <sheetName val="원가"/>
      <sheetName val="집계"/>
      <sheetName val="간지Ⅴ"/>
      <sheetName val="내역비교표"/>
      <sheetName val="간노비"/>
      <sheetName val="경비"/>
      <sheetName val="배부"/>
      <sheetName val="완성1"/>
      <sheetName val="완성2"/>
      <sheetName val="산재"/>
      <sheetName val="산재비율"/>
      <sheetName val="고용"/>
      <sheetName val="건강"/>
      <sheetName val="연금"/>
      <sheetName val="노인"/>
      <sheetName val="퇴직"/>
      <sheetName val="안전"/>
      <sheetName val="안전비율"/>
      <sheetName val="환경"/>
      <sheetName val="하도급"/>
      <sheetName val="건설"/>
      <sheetName val="일반"/>
      <sheetName val="일반비율"/>
      <sheetName val="이윤"/>
      <sheetName val="이윤비율"/>
      <sheetName val="간지Ⅵ"/>
      <sheetName val="간지Ⅵ-1"/>
      <sheetName val="간지Ⅵ-2"/>
      <sheetName val="간지Ⅵ-3"/>
      <sheetName val="간지Ⅵ-4"/>
      <sheetName val="공사노임"/>
      <sheetName val="조달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>
        <row r="20">
          <cell r="K20">
            <v>9.9</v>
          </cell>
        </row>
      </sheetData>
      <sheetData sheetId="10" refreshError="1"/>
      <sheetData sheetId="11">
        <row r="19">
          <cell r="G19">
            <v>4.7270000000000003</v>
          </cell>
        </row>
      </sheetData>
      <sheetData sheetId="12" refreshError="1"/>
      <sheetData sheetId="13" refreshError="1"/>
      <sheetData sheetId="14" refreshError="1"/>
      <sheetData sheetId="15">
        <row r="10">
          <cell r="H10">
            <v>38</v>
          </cell>
        </row>
      </sheetData>
      <sheetData sheetId="16">
        <row r="9">
          <cell r="E9">
            <v>0.87</v>
          </cell>
        </row>
      </sheetData>
      <sheetData sheetId="17">
        <row r="9">
          <cell r="E9">
            <v>1.7</v>
          </cell>
        </row>
      </sheetData>
      <sheetData sheetId="18">
        <row r="9">
          <cell r="E9">
            <v>2.4900000000000002</v>
          </cell>
        </row>
      </sheetData>
      <sheetData sheetId="19">
        <row r="9">
          <cell r="E9">
            <v>6.55</v>
          </cell>
        </row>
      </sheetData>
      <sheetData sheetId="20">
        <row r="9">
          <cell r="E9">
            <v>2.2999999999999998</v>
          </cell>
        </row>
      </sheetData>
      <sheetData sheetId="21" refreshError="1"/>
      <sheetData sheetId="22">
        <row r="15">
          <cell r="D15">
            <v>1.85</v>
          </cell>
        </row>
      </sheetData>
      <sheetData sheetId="23">
        <row r="9">
          <cell r="H9">
            <v>0.5</v>
          </cell>
        </row>
      </sheetData>
      <sheetData sheetId="24">
        <row r="9">
          <cell r="H9">
            <v>7.4999999999999997E-2</v>
          </cell>
        </row>
      </sheetData>
      <sheetData sheetId="25">
        <row r="9">
          <cell r="H9">
            <v>7.0000000000000007E-2</v>
          </cell>
        </row>
      </sheetData>
      <sheetData sheetId="26" refreshError="1"/>
      <sheetData sheetId="27">
        <row r="14">
          <cell r="F14">
            <v>6</v>
          </cell>
        </row>
      </sheetData>
      <sheetData sheetId="28" refreshError="1"/>
      <sheetData sheetId="29">
        <row r="7">
          <cell r="F7">
            <v>15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내역서"/>
      <sheetName val="집계표"/>
      <sheetName val="일위대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입찰표지"/>
      <sheetName val="투찰내역"/>
      <sheetName val="BID"/>
      <sheetName val=" HIT-&gt;HMC 견적(3900)"/>
      <sheetName val="산출내역서"/>
      <sheetName val="일위목록"/>
      <sheetName val="요율"/>
      <sheetName val="입찰안"/>
      <sheetName val="실행철강하도"/>
      <sheetName val="후다내역"/>
      <sheetName val="SG"/>
      <sheetName val="일위대가목록"/>
      <sheetName val="한전일위"/>
      <sheetName val="갑지"/>
      <sheetName val="현장관리비"/>
      <sheetName val="합계"/>
      <sheetName val="일위대가"/>
      <sheetName val="단가"/>
      <sheetName val="중기비"/>
      <sheetName val="노무비"/>
      <sheetName val="단가산출"/>
      <sheetName val="자재단가"/>
      <sheetName val="품셈"/>
      <sheetName val="일  위  대  가  목  록"/>
      <sheetName val="Macro1"/>
      <sheetName val="산수배수"/>
      <sheetName val="간접비계산"/>
      <sheetName val="당초명세(평)"/>
      <sheetName val="일위CODE"/>
      <sheetName val="인부신상자료"/>
      <sheetName val="일위산출"/>
      <sheetName val="설계가"/>
      <sheetName val="2공구산출내역"/>
      <sheetName val="전체"/>
      <sheetName val="PI"/>
      <sheetName val="품셈총괄표"/>
      <sheetName val="#2_일위대가목록"/>
      <sheetName val="운반비요율"/>
      <sheetName val="교각토공 _2_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  <sheetName val="직노"/>
      <sheetName val="금액결정"/>
      <sheetName val="노임단가"/>
      <sheetName val="원가계산서"/>
      <sheetName val="관급자재"/>
      <sheetName val="장문교(대전)"/>
      <sheetName val="관급"/>
      <sheetName val="장비"/>
      <sheetName val="산근1"/>
      <sheetName val="노무"/>
      <sheetName val="자재"/>
      <sheetName val="INSTR"/>
      <sheetName val="건설성적"/>
      <sheetName val="간접(90)"/>
      <sheetName val="유동표"/>
      <sheetName val="원형1호맨홀토공수량"/>
      <sheetName val="우배수"/>
      <sheetName val="계산식"/>
      <sheetName val="증감내역서"/>
      <sheetName val="HRSG SMALL07220"/>
      <sheetName val="조명율표"/>
      <sheetName val="작성방법"/>
      <sheetName val="6. 안전관리비"/>
      <sheetName val="1,2공구원가계산서"/>
      <sheetName val="3.공통공사대비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6PILE  (돌출)"/>
      <sheetName val="참조"/>
      <sheetName val="조건표"/>
      <sheetName val="#REF"/>
      <sheetName val="b_balju"/>
      <sheetName val="내역(한신APT)"/>
      <sheetName val="차액보증"/>
      <sheetName val="견적의뢰서"/>
      <sheetName val="JUCKEYK"/>
      <sheetName val="S0"/>
      <sheetName val="기본설계기준"/>
      <sheetName val="일위"/>
      <sheetName val="준검 내역서"/>
      <sheetName val="노임"/>
      <sheetName val="코드표"/>
      <sheetName val="TEST1"/>
      <sheetName val="작업일보"/>
      <sheetName val="수정2"/>
      <sheetName val="단가적용"/>
      <sheetName val="하도내역 (철콘)"/>
      <sheetName val="특기사항"/>
      <sheetName val="중기"/>
      <sheetName val="U형개거"/>
      <sheetName val="BSD (2)"/>
      <sheetName val="노임조서"/>
      <sheetName val="인원"/>
      <sheetName val="약품공급2"/>
      <sheetName val="덕전리"/>
      <sheetName val="1단계"/>
      <sheetName val="일위총괄"/>
      <sheetName val="저"/>
      <sheetName val="조건표 (2)"/>
      <sheetName val="3개월-백데이타"/>
      <sheetName val="LG배관재단가"/>
      <sheetName val="다다수전류단가"/>
      <sheetName val="LG유통상품단가표"/>
      <sheetName val="지급자재"/>
      <sheetName val="97년 추정"/>
      <sheetName val="Macro2"/>
      <sheetName val="표지1"/>
      <sheetName val="임율 Data"/>
      <sheetName val="일위대가목차"/>
      <sheetName val="2000년1차"/>
      <sheetName val="2000전체분"/>
      <sheetName val="도급"/>
      <sheetName val="일위대가목록표"/>
      <sheetName val="10공구일위"/>
      <sheetName val="일위대가D"/>
      <sheetName val="조명시설"/>
      <sheetName val="DHEQSUPT"/>
      <sheetName val="내역전기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A1"/>
      <sheetName val="일위단가"/>
      <sheetName val="DANGA"/>
      <sheetName val="간선계산"/>
      <sheetName val="입력데이타"/>
      <sheetName val="업체별기성내역"/>
      <sheetName val="포장(수량)-관로부"/>
      <sheetName val="산출근거"/>
      <sheetName val="IT-BAT"/>
      <sheetName val="수문일위1"/>
      <sheetName val="이월"/>
      <sheetName val="SLAB근거-1"/>
      <sheetName val="단면 (2)"/>
      <sheetName val="실행대비"/>
      <sheetName val="기본단가표"/>
      <sheetName val="8.현장관리비"/>
      <sheetName val="7.안전관리비"/>
      <sheetName val="P_RPTB04_산근"/>
      <sheetName val="수량분개내역"/>
      <sheetName val="토목품셈"/>
      <sheetName val="일일"/>
      <sheetName val="#2정산"/>
      <sheetName val="음성방향"/>
      <sheetName val="기본단가"/>
      <sheetName val="철거산출근거"/>
      <sheetName val="하도금액분계"/>
      <sheetName val="견적"/>
      <sheetName val="설계"/>
      <sheetName val="tggwan(mac)"/>
      <sheetName val="7. 현장관리비 "/>
      <sheetName val="유치원내역"/>
      <sheetName val="표준건축비"/>
      <sheetName val="잡비"/>
      <sheetName val="WORK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일위(PN)"/>
      <sheetName val="제경비산출서"/>
      <sheetName val="환기시설"/>
      <sheetName val="조명"/>
      <sheetName val="점보전력사용"/>
      <sheetName val="단면"/>
      <sheetName val="배수처리"/>
      <sheetName val="입력자료(노무비)"/>
      <sheetName val="수량산출"/>
      <sheetName val="기계내역"/>
      <sheetName val="2000용수잠관-수량집계"/>
      <sheetName val="DATE"/>
      <sheetName val="INPUT"/>
      <sheetName val="8.PILE  (돌출)"/>
      <sheetName val="토공(1)"/>
      <sheetName val="차수공(1)"/>
      <sheetName val="1. 설계조건 2.단면가정 3. 하중계산"/>
      <sheetName val="DATA 입력란"/>
      <sheetName val="구조     ."/>
      <sheetName val="DATA"/>
      <sheetName val="b_balju (2)"/>
      <sheetName val="b_gunmul"/>
      <sheetName val="노무비 "/>
      <sheetName val="금액내역서"/>
      <sheetName val="대로근거"/>
      <sheetName val="중로근거"/>
      <sheetName val="첨부1"/>
      <sheetName val="전기"/>
      <sheetName val="효율표"/>
      <sheetName val="배수공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일위대가표48"/>
      <sheetName val="(원)기흥상갈"/>
      <sheetName val="4.일위대가집계"/>
      <sheetName val="공량산출서"/>
      <sheetName val="공사비증감"/>
      <sheetName val="결재난"/>
      <sheetName val="단가표"/>
      <sheetName val="만년달력"/>
      <sheetName val="SHL"/>
      <sheetName val="실행내역"/>
      <sheetName val="BND"/>
      <sheetName val="단위량당중기"/>
      <sheetName val="금리계산"/>
      <sheetName val="설계내역"/>
      <sheetName val="마산방향철근집계"/>
      <sheetName val="진주방향"/>
      <sheetName val="공사내역서(을)실행"/>
      <sheetName val="기성갑지"/>
      <sheetName val="직접비"/>
      <sheetName val="건장설비"/>
      <sheetName val="교통대책내역"/>
      <sheetName val="단위중량"/>
      <sheetName val="토공사"/>
      <sheetName val="중기일위대가"/>
      <sheetName val="재료비"/>
      <sheetName val="1.설계조건"/>
      <sheetName val="유림골조"/>
      <sheetName val="공통부대비"/>
      <sheetName val="사업관리"/>
      <sheetName val="운반"/>
      <sheetName val="물가자료"/>
      <sheetName val="적현로"/>
      <sheetName val="인사자료"/>
      <sheetName val="내역(2000년)"/>
      <sheetName val="FB25JN"/>
      <sheetName val="중기조종사 단위단가"/>
      <sheetName val="ABUT수량-A1"/>
      <sheetName val="(당평)자재"/>
      <sheetName val="총괄내역서"/>
      <sheetName val="간 지1"/>
      <sheetName val="예가표"/>
      <sheetName val="파이프류"/>
      <sheetName val="프랜트면허"/>
      <sheetName val="토목주소"/>
      <sheetName val="설계명세서"/>
      <sheetName val="내역서 제출"/>
      <sheetName val="자료입력"/>
      <sheetName val="날개벽수량표"/>
      <sheetName val="시화점실행"/>
      <sheetName val="공사비예산서(토목분)"/>
      <sheetName val="5. 현장관리비(new) "/>
      <sheetName val="실행내역서 "/>
      <sheetName val="금융비용"/>
      <sheetName val="Customer Databas"/>
      <sheetName val="일위대가(1)"/>
      <sheetName val="단계별내역 (2)"/>
      <sheetName val="데이타"/>
      <sheetName val="식재인부"/>
      <sheetName val="인원계획"/>
      <sheetName val="BQ"/>
      <sheetName val="일위(시설)"/>
      <sheetName val="경산"/>
      <sheetName val="경영상태"/>
      <sheetName val="부하계산서"/>
      <sheetName val="일위대가집계"/>
      <sheetName val="단가대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N賃率-職"/>
      <sheetName val="원가 (2)"/>
      <sheetName val="일위"/>
      <sheetName val="#REF"/>
      <sheetName val="신우"/>
      <sheetName val="N賃率_職"/>
      <sheetName val="Sheet2"/>
      <sheetName val="I一般比"/>
      <sheetName val="중기사용료"/>
      <sheetName val="연습"/>
      <sheetName val="J直材4"/>
      <sheetName val="9GNG운반"/>
      <sheetName val="대치판정"/>
      <sheetName val="설직재-1"/>
      <sheetName val="직노"/>
      <sheetName val="한강운반비"/>
      <sheetName val="Sheet1"/>
      <sheetName val="Sheet3"/>
      <sheetName val="직재"/>
      <sheetName val="Total"/>
      <sheetName val="참조자료"/>
      <sheetName val="낙찰표"/>
      <sheetName val="자재단가"/>
      <sheetName val="인건-측정"/>
      <sheetName val="20관리비율"/>
      <sheetName val="심사계산"/>
      <sheetName val="심사물량"/>
      <sheetName val="일위대가"/>
      <sheetName val="HW일위"/>
      <sheetName val="품셈TABLE"/>
      <sheetName val="원본(갑지)"/>
      <sheetName val="기본일위"/>
      <sheetName val="집계표"/>
      <sheetName val="TYPE-A"/>
      <sheetName val="K-SET1"/>
      <sheetName val="하조서"/>
      <sheetName val="단"/>
      <sheetName val="DATE"/>
      <sheetName val="입찰안"/>
      <sheetName val="PANEL_중량산출"/>
      <sheetName val="원가_(2)"/>
      <sheetName val="유기공정"/>
      <sheetName val="제-노임"/>
      <sheetName val="제직재"/>
      <sheetName val="매출피벗"/>
      <sheetName val="200"/>
      <sheetName val="인건비"/>
      <sheetName val="ABUT수량-A1"/>
      <sheetName val="전신환매도율"/>
      <sheetName val="견적서"/>
      <sheetName val="노임단가"/>
      <sheetName val="부하"/>
      <sheetName val="DB"/>
      <sheetName val="공사개요"/>
      <sheetName val="단가산출2"/>
      <sheetName val="Sheet22"/>
      <sheetName val="물량산출"/>
      <sheetName val="총괄"/>
      <sheetName val="품셈총괄표"/>
      <sheetName val="1안"/>
      <sheetName val="맨홀"/>
      <sheetName val="월별수입"/>
    </sheetNames>
    <sheetDataSet>
      <sheetData sheetId="0">
        <row r="1">
          <cell r="A1">
            <v>1</v>
          </cell>
        </row>
      </sheetData>
      <sheetData sheetId="1">
        <row r="1">
          <cell r="A1">
            <v>1</v>
          </cell>
        </row>
      </sheetData>
      <sheetData sheetId="2">
        <row r="1">
          <cell r="A1">
            <v>1</v>
          </cell>
        </row>
      </sheetData>
      <sheetData sheetId="3">
        <row r="1">
          <cell r="A1">
            <v>1</v>
          </cell>
        </row>
      </sheetData>
      <sheetData sheetId="4">
        <row r="1">
          <cell r="A1">
            <v>1</v>
          </cell>
        </row>
      </sheetData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갑지"/>
      <sheetName val="과천MAIN"/>
      <sheetName val="일위 (2)"/>
      <sheetName val="갑지 (2)"/>
      <sheetName val="산출근거서"/>
      <sheetName val="일위"/>
      <sheetName val="수량산출"/>
      <sheetName val="OPT7"/>
      <sheetName val="1766-1"/>
      <sheetName val="전차선로 물량표"/>
      <sheetName val="발신정보"/>
      <sheetName val="CT "/>
      <sheetName val="J直材4"/>
      <sheetName val="부하계산서"/>
      <sheetName val="BID"/>
      <sheetName val="유기공정"/>
      <sheetName val="인건-측정"/>
      <sheetName val="감가상각"/>
      <sheetName val="001"/>
      <sheetName val="내역서"/>
      <sheetName val="2F 회의실견적(5_14 일대)"/>
      <sheetName val="일위대가목록"/>
      <sheetName val="6PILE  (돌출)"/>
      <sheetName val="조도계산서 (도서)"/>
      <sheetName val="OPT"/>
      <sheetName val="노임"/>
      <sheetName val="I一般比"/>
      <sheetName val="N賃率-職"/>
      <sheetName val="소상 &quot;1&quot;"/>
      <sheetName val="산출기초"/>
      <sheetName val="일위대가(LCS)"/>
      <sheetName val="산출근거(접지)"/>
      <sheetName val="산출근거 (중기)"/>
      <sheetName val="20관리비율"/>
      <sheetName val="기초대가"/>
      <sheetName val="명세서"/>
      <sheetName val="직노"/>
      <sheetName val="97"/>
      <sheetName val="단가산출"/>
      <sheetName val="70%"/>
      <sheetName val="부하(성남)"/>
      <sheetName val="한강운반비"/>
      <sheetName val="실행비교"/>
      <sheetName val="DATE"/>
      <sheetName val="Macro1"/>
      <sheetName val="Macro2"/>
      <sheetName val="COVER"/>
      <sheetName val="기본일위"/>
      <sheetName val="터널조도"/>
      <sheetName val="정부노임단가"/>
      <sheetName val="ABUT수량-A1"/>
      <sheetName val="LEGEND"/>
      <sheetName val="Sheet7"/>
      <sheetName val="예산내역서"/>
      <sheetName val="U-TYPE(1)"/>
      <sheetName val="중기일위대가"/>
      <sheetName val="4.전기"/>
      <sheetName val="직공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조도"/>
      <sheetName val="부하"/>
      <sheetName val="동력"/>
      <sheetName val="변압기"/>
      <sheetName val="발전기"/>
      <sheetName val="간선"/>
      <sheetName val="APT"/>
      <sheetName val="도체종-상수표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#REF"/>
      <sheetName val="DUT-BAT1"/>
      <sheetName val="504전기실 동부하-L"/>
      <sheetName val="GEN"/>
      <sheetName val="전기자료"/>
      <sheetName val="동부하-L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샘플표지"/>
      <sheetName val="1안"/>
      <sheetName val="N賃率-職"/>
      <sheetName val="단가비교표"/>
      <sheetName val="일위"/>
      <sheetName val="매립"/>
      <sheetName val="원가 (2)"/>
      <sheetName val="I一般比"/>
      <sheetName val="ABUT수량-A1"/>
      <sheetName val="과천MAIN"/>
      <sheetName val="노임"/>
      <sheetName val="내역서1999.8최종"/>
      <sheetName val="J直材4"/>
      <sheetName val="2F 회의실견적(5_14 일대)"/>
      <sheetName val="품목납기"/>
      <sheetName val="Sheet2"/>
      <sheetName val="신우"/>
      <sheetName val="송라초중학교(final)"/>
      <sheetName val="예가표"/>
      <sheetName val="일위대가목차"/>
      <sheetName val="96갑지"/>
      <sheetName val="집계표"/>
      <sheetName val="제-노임"/>
      <sheetName val="제직재"/>
      <sheetName val="전차선로 물량표"/>
      <sheetName val="여과지동"/>
      <sheetName val="기초자료"/>
      <sheetName val="감가상각"/>
      <sheetName val="#REF"/>
      <sheetName val="인건-측정"/>
      <sheetName val="Macro1"/>
      <sheetName val="S0"/>
      <sheetName val="Sheet1"/>
      <sheetName val="정부노임단가"/>
      <sheetName val="기본일위"/>
      <sheetName val="sw1"/>
      <sheetName val="NOMUBI"/>
      <sheetName val="자재단가"/>
      <sheetName val="노무비"/>
      <sheetName val="동원(3)"/>
      <sheetName val="예정(3)"/>
      <sheetName val="PANEL_중량산출"/>
      <sheetName val="원가_(2)"/>
      <sheetName val="터널조도"/>
      <sheetName val="조도계산서 (도서)"/>
      <sheetName val="6PILE  (돌출)"/>
      <sheetName val="대치판정"/>
      <sheetName val="CT "/>
      <sheetName val="copy"/>
      <sheetName val="실행내역서 "/>
      <sheetName val="내역"/>
      <sheetName val="갑지"/>
      <sheetName val="일_4_"/>
      <sheetName val="N賃率_職"/>
      <sheetName val="총_구조물공"/>
      <sheetName val="내역서1-2"/>
      <sheetName val="내역서2안"/>
      <sheetName val="2.대외공문"/>
      <sheetName val="설계명세서"/>
      <sheetName val="일(4)"/>
      <sheetName val="수량산출(음암)"/>
      <sheetName val="00노임기준"/>
      <sheetName val="일위대가"/>
      <sheetName val="관리자"/>
      <sheetName val="재료비"/>
      <sheetName val="데이타"/>
      <sheetName val="식재인부"/>
      <sheetName val="금액내역서"/>
      <sheetName val="설직재-1"/>
      <sheetName val="1.토공집계표"/>
      <sheetName val="H-PILE수량집계"/>
      <sheetName val="참조"/>
      <sheetName val="직노"/>
      <sheetName val="실행내역"/>
      <sheetName val="토목공사일반"/>
      <sheetName val="집계"/>
      <sheetName val="패널"/>
      <sheetName val="99노임기준"/>
      <sheetName val="구체"/>
      <sheetName val="좌측날개벽"/>
      <sheetName val="우측날개벽"/>
      <sheetName val="실측자료"/>
      <sheetName val="setup"/>
      <sheetName val="연습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약품설비"/>
      <sheetName val="부대공Ⅱ"/>
      <sheetName val="설계명세서(선로)"/>
      <sheetName val="설비"/>
      <sheetName val="부산4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내역(영일)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G.R300경비"/>
      <sheetName val="관급_File"/>
      <sheetName val="인건비"/>
      <sheetName val="부하(성남)"/>
      <sheetName val="부대내역"/>
      <sheetName val="부하LOAD"/>
      <sheetName val="ITEM"/>
      <sheetName val="OPT7"/>
      <sheetName val="외천교"/>
      <sheetName val="종배수관"/>
      <sheetName val="발신정보"/>
      <sheetName val="Total"/>
      <sheetName val="갑"/>
      <sheetName val="실정공사비단가표"/>
      <sheetName val=" 총괄표"/>
      <sheetName val="단가 및 재료비"/>
      <sheetName val="중기사용료산출근거"/>
      <sheetName val="단가표"/>
      <sheetName val="설계기준"/>
      <sheetName val="내역1"/>
      <sheetName val="역T형교대(말뚝기초)"/>
      <sheetName val="토적표"/>
      <sheetName val="1.일위대가"/>
      <sheetName val="날개벽"/>
      <sheetName val="정공공사"/>
      <sheetName val="호남2"/>
      <sheetName val="소요자재"/>
      <sheetName val="2F_회의실견적(5_14_일대)"/>
    </sheetNames>
    <sheetDataSet>
      <sheetData sheetId="0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>
        <row r="3">
          <cell r="A3">
            <v>3</v>
          </cell>
        </row>
      </sheetData>
      <sheetData sheetId="4">
        <row r="3">
          <cell r="A3">
            <v>3</v>
          </cell>
        </row>
      </sheetData>
      <sheetData sheetId="5">
        <row r="3">
          <cell r="A3">
            <v>3</v>
          </cell>
        </row>
      </sheetData>
      <sheetData sheetId="6">
        <row r="3">
          <cell r="A3">
            <v>3</v>
          </cell>
        </row>
      </sheetData>
      <sheetData sheetId="7">
        <row r="3">
          <cell r="A3">
            <v>3</v>
          </cell>
        </row>
      </sheetData>
      <sheetData sheetId="8">
        <row r="3">
          <cell r="A3">
            <v>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인원산출"/>
      <sheetName val="단가대비표"/>
      <sheetName val="견적대비표"/>
      <sheetName val="타견적성스테이지"/>
      <sheetName val="타견적서 영시스템"/>
      <sheetName val="진명견적"/>
      <sheetName val="배관배선"/>
      <sheetName val="단가대비표 (2)"/>
      <sheetName val="제-노임"/>
      <sheetName val="제직재"/>
      <sheetName val="중기사용료"/>
      <sheetName val="전기단가조사서"/>
      <sheetName val="한강운반비"/>
      <sheetName val="개요"/>
      <sheetName val="신우"/>
      <sheetName val="청천내"/>
      <sheetName val="제품별"/>
      <sheetName val="선급금신청서"/>
      <sheetName val="내역서단가산출용"/>
      <sheetName val="N賃率-職"/>
      <sheetName val="일위대가"/>
      <sheetName val="자재단가"/>
      <sheetName val="입찰견적보고서"/>
      <sheetName val="여과지동"/>
      <sheetName val="기초자료"/>
      <sheetName val="9GNG운반"/>
      <sheetName val="청주과학대학내역서(타견적)"/>
      <sheetName val="UNIT"/>
      <sheetName val="J直材4"/>
      <sheetName val="일위"/>
      <sheetName val="I一般比"/>
      <sheetName val="문학간접"/>
      <sheetName val="XL4Poppy"/>
      <sheetName val="#REF"/>
      <sheetName val="본사인상전"/>
      <sheetName val="유림총괄"/>
      <sheetName val="TNC(1안)"/>
      <sheetName val="터파기및재료"/>
      <sheetName val="노임단가"/>
      <sheetName val="제36-40호표"/>
      <sheetName val="하조서"/>
      <sheetName val="데이타"/>
      <sheetName val="식재인부"/>
      <sheetName val="산출근거"/>
      <sheetName val="단가 및 재료비"/>
      <sheetName val="내역"/>
      <sheetName val="직재"/>
      <sheetName val="산출내역서집계표"/>
      <sheetName val="덕전리"/>
      <sheetName val="Y-WORK"/>
      <sheetName val="20관리비율"/>
      <sheetName val="제조 경영"/>
      <sheetName val="차액보증"/>
      <sheetName val="기초단가"/>
      <sheetName val="원가서"/>
      <sheetName val="일위대가(가설)"/>
      <sheetName val="토공사B동추가"/>
      <sheetName val="실내건축일위대가"/>
      <sheetName val="일위대가(1)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금융비용"/>
      <sheetName val="암거"/>
      <sheetName val="포장공"/>
      <sheetName val="배수공"/>
      <sheetName val="원가 (2)"/>
      <sheetName val="연습"/>
      <sheetName val="원본(갑지)"/>
      <sheetName val="PANEL_인원산출"/>
      <sheetName val="타견적서_영시스템"/>
      <sheetName val="단가대비표_(2)"/>
      <sheetName val="Sheet1"/>
      <sheetName val="재집"/>
      <sheetName val="열차무선 수량집계"/>
      <sheetName val="집계표"/>
      <sheetName val="Total"/>
      <sheetName val="C-노임단가"/>
      <sheetName val="요율"/>
      <sheetName val="인건비"/>
      <sheetName val="단가"/>
      <sheetName val="역공종"/>
      <sheetName val="Sheet2"/>
      <sheetName val="2"/>
      <sheetName val="기초DATA(2)"/>
      <sheetName val="산출"/>
      <sheetName val="집계"/>
      <sheetName val="쇠(1)"/>
      <sheetName val="가격(3)"/>
      <sheetName val="Sheet9"/>
      <sheetName val="합천내역"/>
      <sheetName val="일위_파일"/>
      <sheetName val="가설개략"/>
      <sheetName val="입력"/>
      <sheetName val="샌딩 에폭시 도장"/>
      <sheetName val="일반문틀 설치"/>
      <sheetName val="직노"/>
      <sheetName val="소요자재"/>
      <sheetName val="관로공표지"/>
      <sheetName val="산출근거1"/>
      <sheetName val="00상노임"/>
      <sheetName val="96보완계획7.12"/>
      <sheetName val="공통"/>
      <sheetName val="ABUT수량-A1"/>
      <sheetName val="SW개발대상목록(기능점수)"/>
      <sheetName val="공종목록표"/>
      <sheetName val="공정집계_국별"/>
      <sheetName val="단가목록"/>
      <sheetName val="모래기초"/>
      <sheetName val="거리계산"/>
      <sheetName val="단가산출"/>
      <sheetName val="감리원단가"/>
      <sheetName val="샘플표지"/>
      <sheetName val="기본일위"/>
    </sheetNames>
    <sheetDataSet>
      <sheetData sheetId="0" refreshError="1"/>
      <sheetData sheetId="1">
        <row r="1">
          <cell r="A1">
            <v>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데이타"/>
      <sheetName val="식재인부"/>
      <sheetName val="신우"/>
      <sheetName val="1안"/>
      <sheetName val="I一般比"/>
      <sheetName val="5.모델링"/>
      <sheetName val="1.설계조건"/>
      <sheetName val="2.단면가정"/>
      <sheetName val="AS포장복구 "/>
      <sheetName val="집계표"/>
      <sheetName val="직재"/>
      <sheetName val="재집"/>
      <sheetName val="금액내역서"/>
      <sheetName val="문학간접"/>
      <sheetName val="가로등"/>
      <sheetName val="N賃率-職"/>
      <sheetName val="카렌스센터계량기설치공사"/>
      <sheetName val="내역서(토목) "/>
      <sheetName val="Sheet1"/>
      <sheetName val="Sheet2"/>
      <sheetName val="Sheet3"/>
      <sheetName val="Y-WORK"/>
      <sheetName val="예정공정"/>
      <sheetName val="원가계산"/>
      <sheetName val="토목 집계"/>
      <sheetName val="토목"/>
      <sheetName val="파일"/>
      <sheetName val="골조집계"/>
      <sheetName val="골조"/>
      <sheetName val="철골"/>
      <sheetName val="총괄내역"/>
      <sheetName val="세부내역"/>
      <sheetName val="일위집계"/>
      <sheetName val="일위대가"/>
      <sheetName val="단가산출"/>
      <sheetName val="노임단가"/>
      <sheetName val="집계표(밀)"/>
      <sheetName val="세부산출(밀)"/>
      <sheetName val=""/>
      <sheetName val="산#3-2"/>
      <sheetName val="산#3-1"/>
      <sheetName val="#REF"/>
      <sheetName val="산#3-2-2"/>
      <sheetName val="실행예산서"/>
      <sheetName val="1.3 현장계측설비"/>
      <sheetName val="한강운반비"/>
      <sheetName val="PIPING"/>
      <sheetName val="약품공급2"/>
      <sheetName val="단면가정"/>
      <sheetName val="공사원가계산서"/>
      <sheetName val="총괄표"/>
      <sheetName val="노임"/>
      <sheetName val="인공산출서"/>
      <sheetName val="산출집계"/>
      <sheetName val="산출서"/>
      <sheetName val="단가비교"/>
      <sheetName val="정부노임단가"/>
      <sheetName val="일위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단가"/>
      <sheetName val="시설물일위"/>
      <sheetName val="수목데이타"/>
      <sheetName val="총괄내역서"/>
      <sheetName val="DATE"/>
      <sheetName val="Total"/>
      <sheetName val="공문"/>
      <sheetName val="2호맨홀공제수량"/>
      <sheetName val="참조"/>
      <sheetName val="케이블류 OLD"/>
      <sheetName val="가설공사"/>
      <sheetName val="단가결정"/>
      <sheetName val="내역아"/>
      <sheetName val="울타리"/>
      <sheetName val="노무비"/>
      <sheetName val="1,2공구원가계산서"/>
      <sheetName val="2공구산출내역"/>
      <sheetName val="1공구산출내역서"/>
      <sheetName val="선급금신청서"/>
      <sheetName val="갑지"/>
      <sheetName val="입찰안"/>
      <sheetName val="내역"/>
      <sheetName val="연습"/>
      <sheetName val="실행철강하도"/>
      <sheetName val="시행후면적"/>
      <sheetName val="수지예산"/>
      <sheetName val="공사개요"/>
      <sheetName val="수량계산서 집계표(가설 신설 및 철거-을지로3가 2호선)"/>
      <sheetName val="공종"/>
      <sheetName val="수량계산서 집계표(신설-을지로3가 2호선)"/>
      <sheetName val="수량계산서 집계표(철거-을지로3가 2호선)"/>
      <sheetName val="노임이"/>
      <sheetName val="H-PILE수량집계"/>
      <sheetName val="반별DATA"/>
      <sheetName val="설직재-1"/>
      <sheetName val="재료"/>
      <sheetName val="설치자재"/>
      <sheetName val="기초목록"/>
      <sheetName val="단가(자재)"/>
      <sheetName val="을지"/>
      <sheetName val="목차"/>
      <sheetName val="직노"/>
      <sheetName val="00천안(건.구.차)"/>
      <sheetName val="6호기"/>
      <sheetName val="코드"/>
      <sheetName val="가설개략"/>
      <sheetName val="실행내역"/>
      <sheetName val="9GNG운반"/>
      <sheetName val="날개벽"/>
      <sheetName val="암거단위"/>
      <sheetName val="횡 연장"/>
      <sheetName val="6. 직접경비"/>
      <sheetName val="소요자재"/>
      <sheetName val="정산내역서"/>
      <sheetName val="setup"/>
      <sheetName val="공정집계_국별"/>
      <sheetName val="bm(CIcable)"/>
      <sheetName val="9.설치품셈"/>
      <sheetName val="품셈총괄"/>
      <sheetName val="기본DATA Sheet"/>
      <sheetName val="수량총괄"/>
      <sheetName val="AHU집계"/>
      <sheetName val="공조기휀"/>
      <sheetName val="공조기"/>
      <sheetName val="model master"/>
      <sheetName val="공사명"/>
      <sheetName val="자단"/>
      <sheetName val="터파기및재료"/>
      <sheetName val="실행(표지,갑,을)"/>
    </sheetNames>
    <sheetDataSet>
      <sheetData sheetId="0"/>
      <sheetData sheetId="1" refreshError="1"/>
      <sheetData sheetId="2"/>
      <sheetData sheetId="3"/>
      <sheetData sheetId="4">
        <row r="1">
          <cell r="B1" t="str">
            <v>품   명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showGridLines="0" showZeros="0" tabSelected="1" view="pageBreakPreview" zoomScale="85" zoomScaleNormal="100" zoomScaleSheetLayoutView="85" workbookViewId="0">
      <pane xSplit="4" topLeftCell="E1" activePane="topRight" state="frozen"/>
      <selection pane="topRight" activeCell="F9" sqref="F9"/>
    </sheetView>
  </sheetViews>
  <sheetFormatPr defaultRowHeight="20.25" customHeight="1"/>
  <cols>
    <col min="1" max="1" width="2" style="65" customWidth="1"/>
    <col min="2" max="2" width="4.5" style="65" customWidth="1"/>
    <col min="3" max="3" width="2" style="65" customWidth="1"/>
    <col min="4" max="4" width="23.25" style="65" customWidth="1"/>
    <col min="5" max="5" width="2" style="65" customWidth="1"/>
    <col min="6" max="6" width="22.625" style="103" customWidth="1"/>
    <col min="7" max="7" width="2" style="65" customWidth="1"/>
    <col min="8" max="8" width="8.75" style="103" customWidth="1"/>
    <col min="9" max="10" width="2" style="65" customWidth="1"/>
    <col min="11" max="11" width="30.375" style="103" bestFit="1" customWidth="1"/>
    <col min="12" max="12" width="11.75" style="64" bestFit="1" customWidth="1"/>
    <col min="13" max="13" width="16.875" style="65" customWidth="1"/>
    <col min="14" max="14" width="17.25" style="66" bestFit="1" customWidth="1"/>
    <col min="15" max="15" width="15.5" style="65" customWidth="1"/>
    <col min="16" max="16384" width="9" style="65"/>
  </cols>
  <sheetData>
    <row r="1" spans="1:14" ht="9.9499999999999993" customHeight="1">
      <c r="A1" s="61"/>
      <c r="B1" s="61"/>
      <c r="C1" s="62"/>
      <c r="D1" s="63"/>
      <c r="E1" s="63"/>
      <c r="F1" s="63"/>
      <c r="G1" s="63"/>
      <c r="H1" s="63"/>
      <c r="I1" s="63"/>
      <c r="J1" s="63"/>
      <c r="K1" s="63"/>
    </row>
    <row r="2" spans="1:14" ht="39.950000000000003" customHeight="1">
      <c r="A2" s="67" t="s">
        <v>515</v>
      </c>
      <c r="B2" s="68"/>
      <c r="C2" s="68"/>
      <c r="D2" s="68"/>
      <c r="E2" s="68"/>
      <c r="F2" s="63"/>
      <c r="G2" s="68"/>
      <c r="H2" s="63"/>
      <c r="I2" s="68"/>
      <c r="J2" s="68"/>
      <c r="K2" s="63"/>
    </row>
    <row r="3" spans="1:14" ht="9.9499999999999993" customHeight="1">
      <c r="A3" s="67"/>
      <c r="B3" s="68"/>
      <c r="C3" s="68"/>
      <c r="D3" s="68"/>
      <c r="E3" s="68"/>
      <c r="F3" s="63"/>
      <c r="G3" s="68"/>
      <c r="H3" s="63"/>
      <c r="I3" s="68"/>
      <c r="J3" s="68"/>
      <c r="K3" s="63"/>
    </row>
    <row r="4" spans="1:14" ht="9.9499999999999993" customHeight="1">
      <c r="A4" s="67"/>
      <c r="B4" s="68"/>
      <c r="C4" s="68"/>
      <c r="D4" s="68"/>
      <c r="E4" s="68"/>
      <c r="F4" s="63"/>
      <c r="G4" s="68"/>
      <c r="H4" s="63"/>
      <c r="I4" s="68"/>
      <c r="J4" s="68"/>
      <c r="K4" s="63"/>
    </row>
    <row r="5" spans="1:14" ht="9.9499999999999993" customHeight="1">
      <c r="A5" s="67"/>
      <c r="B5" s="68"/>
      <c r="C5" s="68"/>
      <c r="D5" s="68"/>
      <c r="E5" s="68"/>
      <c r="F5" s="63"/>
      <c r="G5" s="68"/>
      <c r="H5" s="63"/>
      <c r="I5" s="68"/>
      <c r="J5" s="68"/>
      <c r="K5" s="63"/>
    </row>
    <row r="6" spans="1:14" ht="18.95" customHeight="1">
      <c r="A6" s="69" t="s">
        <v>525</v>
      </c>
      <c r="B6" s="69"/>
      <c r="C6" s="69"/>
      <c r="D6" s="69"/>
      <c r="E6" s="69"/>
      <c r="F6" s="69"/>
      <c r="G6" s="69"/>
      <c r="H6" s="69"/>
      <c r="I6" s="69"/>
      <c r="J6" s="69"/>
      <c r="K6" s="70" t="s">
        <v>474</v>
      </c>
    </row>
    <row r="7" spans="1:14" ht="24.75" customHeight="1">
      <c r="A7" s="71"/>
      <c r="B7" s="72"/>
      <c r="C7" s="72"/>
      <c r="D7" s="73" t="s">
        <v>475</v>
      </c>
      <c r="E7" s="72"/>
      <c r="F7" s="153" t="s">
        <v>526</v>
      </c>
      <c r="G7" s="153"/>
      <c r="H7" s="154" t="s">
        <v>476</v>
      </c>
      <c r="I7" s="155"/>
      <c r="J7" s="158" t="s">
        <v>477</v>
      </c>
      <c r="K7" s="159"/>
    </row>
    <row r="8" spans="1:14" ht="24.75" customHeight="1">
      <c r="A8" s="74"/>
      <c r="B8" s="75" t="s">
        <v>478</v>
      </c>
      <c r="C8" s="69"/>
      <c r="D8" s="69"/>
      <c r="E8" s="69"/>
      <c r="F8" s="153"/>
      <c r="G8" s="153"/>
      <c r="H8" s="156"/>
      <c r="I8" s="157"/>
      <c r="J8" s="160"/>
      <c r="K8" s="161"/>
    </row>
    <row r="9" spans="1:14" ht="24.95" customHeight="1">
      <c r="A9" s="162" t="s">
        <v>479</v>
      </c>
      <c r="B9" s="163"/>
      <c r="C9" s="72"/>
      <c r="D9" s="76" t="s">
        <v>480</v>
      </c>
      <c r="E9" s="77"/>
      <c r="F9" s="78">
        <f>공종별집계표!F27</f>
        <v>32779546</v>
      </c>
      <c r="G9" s="148"/>
      <c r="H9" s="143"/>
      <c r="I9" s="134"/>
      <c r="J9" s="81"/>
      <c r="K9" s="82" t="s">
        <v>481</v>
      </c>
    </row>
    <row r="10" spans="1:14" ht="24.95" customHeight="1">
      <c r="A10" s="164"/>
      <c r="B10" s="165"/>
      <c r="C10" s="62"/>
      <c r="D10" s="77" t="s">
        <v>482</v>
      </c>
      <c r="E10" s="77"/>
      <c r="F10" s="83"/>
      <c r="G10" s="148"/>
      <c r="H10" s="79"/>
      <c r="I10" s="134"/>
      <c r="J10" s="84"/>
      <c r="K10" s="85"/>
    </row>
    <row r="11" spans="1:14" ht="24.95" customHeight="1">
      <c r="A11" s="164"/>
      <c r="B11" s="165"/>
      <c r="C11" s="62"/>
      <c r="D11" s="77" t="s">
        <v>483</v>
      </c>
      <c r="E11" s="77"/>
      <c r="F11" s="83"/>
      <c r="G11" s="148"/>
      <c r="H11" s="79"/>
      <c r="I11" s="134"/>
      <c r="J11" s="84"/>
      <c r="K11" s="86"/>
    </row>
    <row r="12" spans="1:14" ht="24.95" customHeight="1">
      <c r="A12" s="166"/>
      <c r="B12" s="167"/>
      <c r="C12" s="87"/>
      <c r="D12" s="87" t="s">
        <v>484</v>
      </c>
      <c r="E12" s="87"/>
      <c r="F12" s="88">
        <f>SUM(F9:F11)</f>
        <v>32779546</v>
      </c>
      <c r="G12" s="149"/>
      <c r="H12" s="144">
        <f>TRUNC(F12/$F$32*100,2)</f>
        <v>45.78</v>
      </c>
      <c r="I12" s="135"/>
      <c r="J12" s="91"/>
      <c r="K12" s="92"/>
    </row>
    <row r="13" spans="1:14" ht="24.95" customHeight="1">
      <c r="A13" s="93" t="s">
        <v>485</v>
      </c>
      <c r="B13" s="94"/>
      <c r="C13" s="72"/>
      <c r="D13" s="76" t="s">
        <v>486</v>
      </c>
      <c r="E13" s="76"/>
      <c r="F13" s="83">
        <f>공종별집계표!H27</f>
        <v>18404290</v>
      </c>
      <c r="G13" s="148"/>
      <c r="H13" s="79"/>
      <c r="I13" s="134"/>
      <c r="J13" s="81"/>
      <c r="K13" s="82" t="s">
        <v>487</v>
      </c>
    </row>
    <row r="14" spans="1:14" ht="24.95" customHeight="1">
      <c r="A14" s="95" t="s">
        <v>488</v>
      </c>
      <c r="B14" s="96"/>
      <c r="C14" s="62"/>
      <c r="D14" s="97" t="s">
        <v>489</v>
      </c>
      <c r="E14" s="97"/>
      <c r="F14" s="83">
        <f>TRUNC(F13*$L$14%,0)</f>
        <v>1822024</v>
      </c>
      <c r="G14" s="148"/>
      <c r="H14" s="79"/>
      <c r="I14" s="134"/>
      <c r="J14" s="84"/>
      <c r="K14" s="86" t="str">
        <f>"(직접노무비) × "&amp;L14&amp;"%"</f>
        <v>(직접노무비) × 9.9%</v>
      </c>
      <c r="L14" s="98">
        <f>[15]간노비!K20</f>
        <v>9.9</v>
      </c>
    </row>
    <row r="15" spans="1:14" ht="24.95" customHeight="1">
      <c r="A15" s="99" t="s">
        <v>490</v>
      </c>
      <c r="B15" s="100"/>
      <c r="C15" s="87"/>
      <c r="D15" s="87" t="s">
        <v>491</v>
      </c>
      <c r="E15" s="87"/>
      <c r="F15" s="88">
        <f>SUM(F13:F14)</f>
        <v>20226314</v>
      </c>
      <c r="G15" s="149"/>
      <c r="H15" s="144">
        <f>TRUNC(F15/$F$32*100,2)</f>
        <v>28.24</v>
      </c>
      <c r="I15" s="135"/>
      <c r="J15" s="91"/>
      <c r="K15" s="92"/>
      <c r="L15" s="66"/>
    </row>
    <row r="16" spans="1:14" s="103" customFormat="1" ht="24.95" customHeight="1">
      <c r="A16" s="162" t="s">
        <v>492</v>
      </c>
      <c r="B16" s="163"/>
      <c r="C16" s="62"/>
      <c r="D16" s="77" t="s">
        <v>493</v>
      </c>
      <c r="E16" s="77"/>
      <c r="F16" s="83">
        <f>공종별집계표!J27</f>
        <v>4576090</v>
      </c>
      <c r="G16" s="148"/>
      <c r="H16" s="79"/>
      <c r="I16" s="134"/>
      <c r="J16" s="101"/>
      <c r="K16" s="85" t="s">
        <v>494</v>
      </c>
      <c r="L16" s="102"/>
      <c r="N16" s="102"/>
    </row>
    <row r="17" spans="1:15" s="103" customFormat="1" ht="24.95" customHeight="1">
      <c r="A17" s="164"/>
      <c r="B17" s="165"/>
      <c r="C17" s="62"/>
      <c r="D17" s="77" t="s">
        <v>495</v>
      </c>
      <c r="E17" s="77"/>
      <c r="F17" s="83">
        <f>TRUNC(F15*$L$17%,0)</f>
        <v>768599</v>
      </c>
      <c r="G17" s="148"/>
      <c r="H17" s="79"/>
      <c r="I17" s="134"/>
      <c r="J17" s="101"/>
      <c r="K17" s="104" t="str">
        <f>"(노무비) × "&amp;L17&amp;"%"</f>
        <v>(노무비) × 3.8%</v>
      </c>
      <c r="L17" s="105">
        <f>[15]산재비율!H10/10</f>
        <v>3.8</v>
      </c>
      <c r="N17" s="102"/>
    </row>
    <row r="18" spans="1:15" s="103" customFormat="1" ht="24.95" customHeight="1">
      <c r="A18" s="164"/>
      <c r="B18" s="165"/>
      <c r="C18" s="62"/>
      <c r="D18" s="77" t="s">
        <v>496</v>
      </c>
      <c r="E18" s="77"/>
      <c r="F18" s="83">
        <f>TRUNC(F15*$L$18%,0)</f>
        <v>175968</v>
      </c>
      <c r="G18" s="148"/>
      <c r="H18" s="79"/>
      <c r="I18" s="134"/>
      <c r="J18" s="101"/>
      <c r="K18" s="104" t="str">
        <f>"(노무비) × "&amp;L18&amp;"%"</f>
        <v>(노무비) × 0.87%</v>
      </c>
      <c r="L18" s="106">
        <f>[15]고용!E9</f>
        <v>0.87</v>
      </c>
      <c r="N18" s="102"/>
    </row>
    <row r="19" spans="1:15" s="103" customFormat="1" ht="24.95" customHeight="1">
      <c r="A19" s="164"/>
      <c r="B19" s="165"/>
      <c r="C19" s="62"/>
      <c r="D19" s="77" t="s">
        <v>497</v>
      </c>
      <c r="E19" s="77"/>
      <c r="F19" s="83">
        <f>TRUNC(F13*$L$19%,0)</f>
        <v>312872</v>
      </c>
      <c r="G19" s="148"/>
      <c r="H19" s="79"/>
      <c r="I19" s="134"/>
      <c r="J19" s="101"/>
      <c r="K19" s="104" t="str">
        <f>"(직접노무비) × "&amp;L19&amp;"%"</f>
        <v>(직접노무비) × 1.7%</v>
      </c>
      <c r="L19" s="106">
        <f>[15]건강!E9</f>
        <v>1.7</v>
      </c>
      <c r="N19" s="102"/>
    </row>
    <row r="20" spans="1:15" s="103" customFormat="1" ht="24.95" customHeight="1">
      <c r="A20" s="164"/>
      <c r="B20" s="165"/>
      <c r="C20" s="62"/>
      <c r="D20" s="77" t="s">
        <v>498</v>
      </c>
      <c r="E20" s="77"/>
      <c r="F20" s="83">
        <f>TRUNC(F13*$L$20%,0)</f>
        <v>458266</v>
      </c>
      <c r="G20" s="148"/>
      <c r="H20" s="79"/>
      <c r="I20" s="134"/>
      <c r="J20" s="101"/>
      <c r="K20" s="104" t="str">
        <f>"(직접노무비) × "&amp;L20&amp;"%"</f>
        <v>(직접노무비) × 2.49%</v>
      </c>
      <c r="L20" s="106">
        <f>[15]연금!E9</f>
        <v>2.4900000000000002</v>
      </c>
      <c r="N20" s="102"/>
    </row>
    <row r="21" spans="1:15" s="103" customFormat="1" ht="24.95" customHeight="1">
      <c r="A21" s="164"/>
      <c r="B21" s="165"/>
      <c r="C21" s="62"/>
      <c r="D21" s="77" t="s">
        <v>499</v>
      </c>
      <c r="E21" s="77"/>
      <c r="F21" s="83">
        <f>TRUNC(F19*$L$21%,0)</f>
        <v>20493</v>
      </c>
      <c r="G21" s="148"/>
      <c r="H21" s="79"/>
      <c r="I21" s="134"/>
      <c r="J21" s="101"/>
      <c r="K21" s="104" t="str">
        <f>"(건강보험료) × "&amp;L21&amp;"%"</f>
        <v>(건강보험료) × 6.55%</v>
      </c>
      <c r="L21" s="106">
        <f>[15]노인!E9</f>
        <v>6.55</v>
      </c>
      <c r="N21" s="102"/>
    </row>
    <row r="22" spans="1:15" s="113" customFormat="1" ht="24.95" hidden="1" customHeight="1">
      <c r="A22" s="164"/>
      <c r="B22" s="165"/>
      <c r="C22" s="107"/>
      <c r="D22" s="108" t="s">
        <v>500</v>
      </c>
      <c r="E22" s="108"/>
      <c r="F22" s="109">
        <f>TRUNC(F13*$L$22%,0)*0</f>
        <v>0</v>
      </c>
      <c r="G22" s="150"/>
      <c r="H22" s="142"/>
      <c r="I22" s="136"/>
      <c r="J22" s="110"/>
      <c r="K22" s="111" t="str">
        <f>"(직접노무비) × "&amp;L22&amp;"%"</f>
        <v>(직접노무비) × 2.3%</v>
      </c>
      <c r="L22" s="112">
        <f>[15]퇴직!E9</f>
        <v>2.2999999999999998</v>
      </c>
      <c r="N22" s="114"/>
    </row>
    <row r="23" spans="1:15" s="103" customFormat="1" ht="24.95" customHeight="1">
      <c r="A23" s="164"/>
      <c r="B23" s="165"/>
      <c r="C23" s="62"/>
      <c r="D23" s="77" t="s">
        <v>501</v>
      </c>
      <c r="E23" s="77"/>
      <c r="F23" s="83">
        <f>TRUNC((F12+F13)*$L$23%)</f>
        <v>946900</v>
      </c>
      <c r="G23" s="148"/>
      <c r="H23" s="79"/>
      <c r="I23" s="134"/>
      <c r="J23" s="101"/>
      <c r="K23" s="115" t="str">
        <f>"(재료비+직접노무비) × "&amp;L23&amp;"%"&amp;""</f>
        <v>(재료비+직접노무비) × 1.85%</v>
      </c>
      <c r="L23" s="116">
        <f>[15]안전비율!D15</f>
        <v>1.85</v>
      </c>
      <c r="N23" s="117" t="e">
        <f>TRUNC((F12+F13+#REF!/1.1+#REF!/1.1)*$L$23%)</f>
        <v>#REF!</v>
      </c>
      <c r="O23" s="118"/>
    </row>
    <row r="24" spans="1:15" s="113" customFormat="1" ht="24.95" hidden="1" customHeight="1">
      <c r="A24" s="164"/>
      <c r="B24" s="165"/>
      <c r="C24" s="107"/>
      <c r="D24" s="108" t="s">
        <v>502</v>
      </c>
      <c r="E24" s="108"/>
      <c r="F24" s="109">
        <f>TRUNC((F12+F13+F16)*$L$24%)*0</f>
        <v>0</v>
      </c>
      <c r="G24" s="150"/>
      <c r="H24" s="142"/>
      <c r="I24" s="136"/>
      <c r="J24" s="110"/>
      <c r="K24" s="119" t="str">
        <f>"(재료비+직접노무비+기계경비) × "&amp;L24&amp;"% "&amp;""</f>
        <v xml:space="preserve">(재료비+직접노무비+기계경비) × 0.5% </v>
      </c>
      <c r="L24" s="112">
        <f>[15]환경!H9</f>
        <v>0.5</v>
      </c>
      <c r="N24" s="120">
        <f>TRUNC((F12+F13)*$L$23%)*1.2</f>
        <v>1136280</v>
      </c>
      <c r="O24" s="121"/>
    </row>
    <row r="25" spans="1:15" s="113" customFormat="1" ht="24.95" hidden="1" customHeight="1">
      <c r="A25" s="164"/>
      <c r="B25" s="165"/>
      <c r="C25" s="107"/>
      <c r="D25" s="122" t="s">
        <v>503</v>
      </c>
      <c r="E25" s="108"/>
      <c r="F25" s="109">
        <f>TRUNC((F12+F13+F16)*$L$25%)*0</f>
        <v>0</v>
      </c>
      <c r="G25" s="150"/>
      <c r="H25" s="142"/>
      <c r="I25" s="136"/>
      <c r="J25" s="110"/>
      <c r="K25" s="119" t="str">
        <f>"(재료비+직접노무비+기계경비) × "&amp;L25&amp;"% "&amp;""</f>
        <v xml:space="preserve">(재료비+직접노무비+기계경비) × 0.075% </v>
      </c>
      <c r="L25" s="123">
        <f>[15]하도급!H9</f>
        <v>7.4999999999999997E-2</v>
      </c>
      <c r="N25" s="120"/>
      <c r="O25" s="121"/>
    </row>
    <row r="26" spans="1:15" s="113" customFormat="1" ht="24.95" hidden="1" customHeight="1">
      <c r="A26" s="164"/>
      <c r="B26" s="165"/>
      <c r="C26" s="107"/>
      <c r="D26" s="122" t="s">
        <v>504</v>
      </c>
      <c r="E26" s="108"/>
      <c r="F26" s="109">
        <f>TRUNC((F12+F13+F16)*$L$26%)*0</f>
        <v>0</v>
      </c>
      <c r="G26" s="150"/>
      <c r="H26" s="142"/>
      <c r="I26" s="136"/>
      <c r="J26" s="110"/>
      <c r="K26" s="119" t="str">
        <f>"(재료비+직접노무비+기계경비) × "&amp;L26&amp;"% "&amp;""</f>
        <v xml:space="preserve">(재료비+직접노무비+기계경비) × 0.07% </v>
      </c>
      <c r="L26" s="112">
        <f>[15]건설!H9</f>
        <v>7.0000000000000007E-2</v>
      </c>
      <c r="N26" s="120"/>
      <c r="O26" s="121"/>
    </row>
    <row r="27" spans="1:15" ht="24.95" customHeight="1">
      <c r="A27" s="164"/>
      <c r="B27" s="165"/>
      <c r="C27" s="62"/>
      <c r="D27" s="77" t="s">
        <v>505</v>
      </c>
      <c r="E27" s="77"/>
      <c r="F27" s="83">
        <f>TRUNC(SUM(F12+F15)*$L$27%,0)</f>
        <v>2505587</v>
      </c>
      <c r="G27" s="148"/>
      <c r="H27" s="79"/>
      <c r="I27" s="134"/>
      <c r="J27" s="84"/>
      <c r="K27" s="104" t="str">
        <f>"(재료비+노무비) × "&amp;L27&amp;"%"</f>
        <v>(재료비+노무비) × 4.727%</v>
      </c>
      <c r="L27" s="124">
        <f>[15]배부!G19</f>
        <v>4.7270000000000003</v>
      </c>
      <c r="N27" s="125"/>
    </row>
    <row r="28" spans="1:15" ht="24.95" customHeight="1">
      <c r="A28" s="166"/>
      <c r="B28" s="167"/>
      <c r="C28" s="87"/>
      <c r="D28" s="87" t="s">
        <v>484</v>
      </c>
      <c r="E28" s="87"/>
      <c r="F28" s="88">
        <f>SUM(F16:F27)</f>
        <v>9764775</v>
      </c>
      <c r="G28" s="149"/>
      <c r="H28" s="144">
        <f>TRUNC(F28/$F$32*100,2)</f>
        <v>13.63</v>
      </c>
      <c r="I28" s="135"/>
      <c r="J28" s="91"/>
      <c r="K28" s="92"/>
    </row>
    <row r="29" spans="1:15" ht="24.95" customHeight="1">
      <c r="A29" s="126"/>
      <c r="B29" s="152" t="s">
        <v>506</v>
      </c>
      <c r="C29" s="152"/>
      <c r="D29" s="152"/>
      <c r="E29" s="127"/>
      <c r="F29" s="88">
        <f>F12+F15+F28</f>
        <v>62770635</v>
      </c>
      <c r="G29" s="149"/>
      <c r="H29" s="144">
        <f>TRUNC(F29/$F$32*100,2)-0.1</f>
        <v>87.56</v>
      </c>
      <c r="I29" s="135"/>
      <c r="J29" s="126"/>
      <c r="K29" s="92" t="s">
        <v>507</v>
      </c>
    </row>
    <row r="30" spans="1:15" ht="24.95" customHeight="1">
      <c r="A30" s="126"/>
      <c r="B30" s="152" t="str">
        <f>"일반관리비("&amp;L30&amp;"%)"</f>
        <v>일반관리비(6%)</v>
      </c>
      <c r="C30" s="152"/>
      <c r="D30" s="152"/>
      <c r="E30" s="127"/>
      <c r="F30" s="88">
        <f>TRUNC(F29*$L$30%,0)</f>
        <v>3766238</v>
      </c>
      <c r="G30" s="149"/>
      <c r="H30" s="144">
        <f>TRUNC(F30/$F$32*100,2)</f>
        <v>5.26</v>
      </c>
      <c r="I30" s="135"/>
      <c r="J30" s="126"/>
      <c r="K30" s="92" t="str">
        <f>"(순공사원가) × "&amp;L30&amp;"%"</f>
        <v>(순공사원가) × 6%</v>
      </c>
      <c r="L30" s="64">
        <f>[15]일반비율!F14</f>
        <v>6</v>
      </c>
    </row>
    <row r="31" spans="1:15" ht="24.95" customHeight="1">
      <c r="A31" s="126"/>
      <c r="B31" s="152" t="str">
        <f>"이윤("&amp;L31&amp;"%)"</f>
        <v>이윤(15%)</v>
      </c>
      <c r="C31" s="152"/>
      <c r="D31" s="152"/>
      <c r="E31" s="127"/>
      <c r="F31" s="88">
        <f>TRUNC((F15+F28+F30)*$L$31%,0)-0</f>
        <v>5063599</v>
      </c>
      <c r="G31" s="149"/>
      <c r="H31" s="144">
        <f>TRUNC(F31/$F$32*100,2)+0.1</f>
        <v>7.17</v>
      </c>
      <c r="I31" s="135"/>
      <c r="J31" s="126"/>
      <c r="K31" s="92" t="str">
        <f>"(노무비+경비+일반관리비) × "&amp;L31&amp;"%"</f>
        <v>(노무비+경비+일반관리비) × 15%</v>
      </c>
      <c r="L31" s="64">
        <f>[15]이윤비율!F7</f>
        <v>15</v>
      </c>
    </row>
    <row r="32" spans="1:15" ht="24.95" customHeight="1">
      <c r="A32" s="126"/>
      <c r="B32" s="152" t="s">
        <v>508</v>
      </c>
      <c r="C32" s="152"/>
      <c r="D32" s="152"/>
      <c r="E32" s="127"/>
      <c r="F32" s="88">
        <f>TRUNC(SUM(F29:F31),-3)</f>
        <v>71600000</v>
      </c>
      <c r="G32" s="149"/>
      <c r="H32" s="144">
        <f>TRUNC(F32/$F$32*100,2)</f>
        <v>100</v>
      </c>
      <c r="I32" s="135"/>
      <c r="J32" s="126"/>
      <c r="K32" s="128" t="s">
        <v>509</v>
      </c>
    </row>
    <row r="33" spans="1:12" ht="24.95" customHeight="1">
      <c r="A33" s="126"/>
      <c r="B33" s="152" t="s">
        <v>510</v>
      </c>
      <c r="C33" s="152"/>
      <c r="D33" s="152"/>
      <c r="E33" s="127"/>
      <c r="F33" s="88">
        <f>TRUNC((F32)*$L$33%,-3)</f>
        <v>7160000</v>
      </c>
      <c r="G33" s="149"/>
      <c r="H33" s="89"/>
      <c r="I33" s="135"/>
      <c r="J33" s="126"/>
      <c r="K33" s="92" t="str">
        <f>"공사원가 × "&amp;L33&amp;"%"</f>
        <v>공사원가 × 10%</v>
      </c>
      <c r="L33" s="64">
        <v>10</v>
      </c>
    </row>
    <row r="34" spans="1:12" ht="24.95" customHeight="1">
      <c r="A34" s="126"/>
      <c r="B34" s="152" t="s">
        <v>511</v>
      </c>
      <c r="C34" s="152"/>
      <c r="D34" s="152"/>
      <c r="E34" s="127"/>
      <c r="F34" s="145">
        <f>SUM(F32:F33)</f>
        <v>78760000</v>
      </c>
      <c r="G34" s="151"/>
      <c r="H34" s="146"/>
      <c r="I34" s="147"/>
      <c r="J34" s="126"/>
      <c r="K34" s="92" t="s">
        <v>512</v>
      </c>
    </row>
    <row r="35" spans="1:12" ht="28.15" hidden="1" customHeight="1">
      <c r="A35" s="126"/>
      <c r="B35" s="152" t="s">
        <v>513</v>
      </c>
      <c r="C35" s="152"/>
      <c r="D35" s="152"/>
      <c r="E35" s="127"/>
      <c r="F35" s="129" t="e">
        <f>TRUNC((#REF!)*$L$35,0)-0</f>
        <v>#REF!</v>
      </c>
      <c r="G35" s="90"/>
      <c r="H35" s="129" t="e">
        <f>SUM(#REF!,#REF!,#REF!,#REF!,#REF!,#REF!,#REF!)</f>
        <v>#REF!</v>
      </c>
      <c r="I35" s="90"/>
      <c r="J35" s="126"/>
      <c r="K35" s="128" t="s">
        <v>514</v>
      </c>
      <c r="L35" s="130">
        <v>0.81079999999999997</v>
      </c>
    </row>
    <row r="36" spans="1:12" ht="21.95" customHeight="1">
      <c r="B36" s="77"/>
      <c r="C36" s="77"/>
      <c r="D36" s="77"/>
      <c r="E36" s="63"/>
      <c r="F36" s="80"/>
      <c r="G36" s="80"/>
      <c r="H36" s="80"/>
      <c r="I36" s="80"/>
      <c r="J36" s="63"/>
      <c r="K36" s="131"/>
    </row>
    <row r="37" spans="1:12" ht="20.25" customHeight="1">
      <c r="F37" s="117"/>
      <c r="H37" s="117"/>
    </row>
    <row r="39" spans="1:12" ht="20.25" customHeight="1">
      <c r="F39" s="132"/>
      <c r="H39" s="133"/>
    </row>
  </sheetData>
  <mergeCells count="12">
    <mergeCell ref="B35:D35"/>
    <mergeCell ref="F7:G8"/>
    <mergeCell ref="H7:I8"/>
    <mergeCell ref="J7:K8"/>
    <mergeCell ref="A9:B12"/>
    <mergeCell ref="A16:B28"/>
    <mergeCell ref="B29:D29"/>
    <mergeCell ref="B30:D30"/>
    <mergeCell ref="B31:D31"/>
    <mergeCell ref="B32:D32"/>
    <mergeCell ref="B33:D33"/>
    <mergeCell ref="B34:D34"/>
  </mergeCells>
  <phoneticPr fontId="1" type="noConversion"/>
  <printOptions horizontalCentered="1"/>
  <pageMargins left="0.59055118110236227" right="0.59055118110236227" top="0.78740157480314965" bottom="0.78740157480314965" header="0.27559055118110237" footer="0.27559055118110237"/>
  <pageSetup paperSize="9" scale="81" firstPageNumber="12" fitToHeight="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50"/>
  <sheetViews>
    <sheetView view="pageBreakPreview" zoomScale="85" zoomScaleNormal="100" zoomScaleSheetLayoutView="85" workbookViewId="0">
      <selection activeCell="A10" sqref="A10"/>
    </sheetView>
  </sheetViews>
  <sheetFormatPr defaultRowHeight="13.5"/>
  <cols>
    <col min="1" max="1" width="45.625" style="14" customWidth="1"/>
    <col min="2" max="2" width="20.625" style="14" customWidth="1"/>
    <col min="3" max="4" width="6.625" style="33" customWidth="1"/>
    <col min="5" max="12" width="13.625" style="14" customWidth="1"/>
    <col min="13" max="13" width="12.625" style="14" customWidth="1"/>
    <col min="14" max="16" width="2.625" style="14" hidden="1" customWidth="1"/>
    <col min="17" max="19" width="1.625" style="14" hidden="1" customWidth="1"/>
    <col min="20" max="20" width="18.625" style="14" hidden="1" customWidth="1"/>
    <col min="21" max="16384" width="9" style="14"/>
  </cols>
  <sheetData>
    <row r="1" spans="1:128" s="4" customFormat="1" ht="20.100000000000001" customHeight="1">
      <c r="A1" s="1" t="s">
        <v>413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28" s="4" customFormat="1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s="8" customFormat="1" ht="39.950000000000003" customHeight="1">
      <c r="A3" s="169" t="s">
        <v>414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 t="s">
        <v>46</v>
      </c>
      <c r="DP3" s="7"/>
      <c r="DQ3" s="7"/>
      <c r="DR3" s="7"/>
      <c r="DS3" s="7"/>
      <c r="DT3" s="7"/>
      <c r="DU3" s="7"/>
      <c r="DV3" s="7"/>
      <c r="DW3" s="7"/>
      <c r="DX3" s="7"/>
    </row>
    <row r="4" spans="1:128" s="4" customFormat="1" ht="9.949999999999999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s="4" customFormat="1" ht="24.95" customHeight="1">
      <c r="A5" s="9" t="s">
        <v>516</v>
      </c>
      <c r="B5" s="9"/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 t="s">
        <v>46</v>
      </c>
      <c r="DP5" s="6"/>
      <c r="DQ5" s="6"/>
      <c r="DR5" s="6"/>
      <c r="DS5" s="6"/>
      <c r="DT5" s="6"/>
      <c r="DU5" s="6"/>
      <c r="DV5" s="6"/>
      <c r="DW5" s="6"/>
      <c r="DX5" s="6"/>
    </row>
    <row r="6" spans="1:128" ht="30" customHeight="1">
      <c r="A6" s="168" t="s">
        <v>422</v>
      </c>
      <c r="B6" s="168" t="s">
        <v>423</v>
      </c>
      <c r="C6" s="168" t="s">
        <v>2</v>
      </c>
      <c r="D6" s="168" t="s">
        <v>3</v>
      </c>
      <c r="E6" s="168" t="s">
        <v>424</v>
      </c>
      <c r="F6" s="168"/>
      <c r="G6" s="168" t="s">
        <v>425</v>
      </c>
      <c r="H6" s="168"/>
      <c r="I6" s="168" t="s">
        <v>426</v>
      </c>
      <c r="J6" s="168"/>
      <c r="K6" s="168" t="s">
        <v>6</v>
      </c>
      <c r="L6" s="168"/>
      <c r="M6" s="168" t="s">
        <v>427</v>
      </c>
      <c r="N6" s="170" t="s">
        <v>8</v>
      </c>
      <c r="O6" s="170" t="s">
        <v>9</v>
      </c>
      <c r="P6" s="170" t="s">
        <v>10</v>
      </c>
      <c r="Q6" s="170" t="s">
        <v>11</v>
      </c>
      <c r="R6" s="170" t="s">
        <v>12</v>
      </c>
      <c r="S6" s="170" t="s">
        <v>13</v>
      </c>
      <c r="T6" s="170" t="s">
        <v>14</v>
      </c>
    </row>
    <row r="7" spans="1:128" ht="30" customHeight="1">
      <c r="A7" s="171"/>
      <c r="B7" s="171"/>
      <c r="C7" s="171"/>
      <c r="D7" s="171"/>
      <c r="E7" s="27" t="s">
        <v>4</v>
      </c>
      <c r="F7" s="27" t="s">
        <v>5</v>
      </c>
      <c r="G7" s="27" t="s">
        <v>4</v>
      </c>
      <c r="H7" s="27" t="s">
        <v>5</v>
      </c>
      <c r="I7" s="27" t="s">
        <v>4</v>
      </c>
      <c r="J7" s="27" t="s">
        <v>5</v>
      </c>
      <c r="K7" s="27" t="s">
        <v>4</v>
      </c>
      <c r="L7" s="27" t="s">
        <v>5</v>
      </c>
      <c r="M7" s="171"/>
      <c r="N7" s="170"/>
      <c r="O7" s="170"/>
      <c r="P7" s="170"/>
      <c r="Q7" s="170"/>
      <c r="R7" s="170"/>
      <c r="S7" s="170"/>
      <c r="T7" s="170"/>
    </row>
    <row r="8" spans="1:128" ht="30" customHeight="1">
      <c r="A8" s="16" t="s">
        <v>421</v>
      </c>
      <c r="B8" s="16" t="s">
        <v>46</v>
      </c>
      <c r="C8" s="28" t="s">
        <v>46</v>
      </c>
      <c r="D8" s="29">
        <v>1</v>
      </c>
      <c r="E8" s="23">
        <f>F9</f>
        <v>32779546</v>
      </c>
      <c r="F8" s="23">
        <f t="shared" ref="F8:F13" si="0">E8*D8</f>
        <v>32779546</v>
      </c>
      <c r="G8" s="23">
        <f>H9</f>
        <v>18404290</v>
      </c>
      <c r="H8" s="23">
        <f t="shared" ref="H8:H13" si="1">G8*D8</f>
        <v>18404290</v>
      </c>
      <c r="I8" s="23">
        <f>J9</f>
        <v>4576090</v>
      </c>
      <c r="J8" s="23">
        <f t="shared" ref="J8:J13" si="2">I8*D8</f>
        <v>4576090</v>
      </c>
      <c r="K8" s="23">
        <f t="shared" ref="K8:L13" si="3">E8+G8+I8</f>
        <v>55759926</v>
      </c>
      <c r="L8" s="23">
        <f t="shared" si="3"/>
        <v>55759926</v>
      </c>
      <c r="M8" s="16" t="s">
        <v>46</v>
      </c>
      <c r="N8" s="17" t="s">
        <v>47</v>
      </c>
      <c r="O8" s="17" t="s">
        <v>46</v>
      </c>
      <c r="P8" s="17" t="s">
        <v>46</v>
      </c>
      <c r="Q8" s="17" t="s">
        <v>46</v>
      </c>
      <c r="R8" s="22">
        <v>1</v>
      </c>
      <c r="S8" s="17" t="s">
        <v>46</v>
      </c>
      <c r="T8" s="25"/>
    </row>
    <row r="9" spans="1:128" ht="30" customHeight="1">
      <c r="A9" s="30" t="s">
        <v>419</v>
      </c>
      <c r="B9" s="30" t="s">
        <v>420</v>
      </c>
      <c r="C9" s="24" t="s">
        <v>46</v>
      </c>
      <c r="D9" s="31">
        <v>1</v>
      </c>
      <c r="E9" s="32">
        <f>F10+F11+F12+F13</f>
        <v>32779546</v>
      </c>
      <c r="F9" s="32">
        <f t="shared" si="0"/>
        <v>32779546</v>
      </c>
      <c r="G9" s="32">
        <f>H10+H11+H12+H13</f>
        <v>18404290</v>
      </c>
      <c r="H9" s="32">
        <f t="shared" si="1"/>
        <v>18404290</v>
      </c>
      <c r="I9" s="32">
        <f>J10+J11+J12+J13</f>
        <v>4576090</v>
      </c>
      <c r="J9" s="32">
        <f t="shared" si="2"/>
        <v>4576090</v>
      </c>
      <c r="K9" s="32">
        <f t="shared" si="3"/>
        <v>55759926</v>
      </c>
      <c r="L9" s="32">
        <f t="shared" si="3"/>
        <v>55759926</v>
      </c>
      <c r="M9" s="30" t="s">
        <v>46</v>
      </c>
      <c r="N9" s="17" t="s">
        <v>48</v>
      </c>
      <c r="O9" s="17" t="s">
        <v>46</v>
      </c>
      <c r="P9" s="17" t="s">
        <v>47</v>
      </c>
      <c r="Q9" s="17" t="s">
        <v>46</v>
      </c>
      <c r="R9" s="22">
        <v>2</v>
      </c>
      <c r="S9" s="17" t="s">
        <v>46</v>
      </c>
      <c r="T9" s="25"/>
    </row>
    <row r="10" spans="1:128" ht="30" customHeight="1">
      <c r="A10" s="16" t="s">
        <v>49</v>
      </c>
      <c r="B10" s="16" t="s">
        <v>46</v>
      </c>
      <c r="C10" s="28" t="s">
        <v>46</v>
      </c>
      <c r="D10" s="29">
        <v>1</v>
      </c>
      <c r="E10" s="23">
        <f>공종별내역서!F29</f>
        <v>250000</v>
      </c>
      <c r="F10" s="23">
        <f t="shared" si="0"/>
        <v>250000</v>
      </c>
      <c r="G10" s="23">
        <f>공종별내역서!H29</f>
        <v>499410</v>
      </c>
      <c r="H10" s="23">
        <f t="shared" si="1"/>
        <v>499410</v>
      </c>
      <c r="I10" s="23">
        <f>공종별내역서!J29</f>
        <v>0</v>
      </c>
      <c r="J10" s="23">
        <f t="shared" si="2"/>
        <v>0</v>
      </c>
      <c r="K10" s="23">
        <f t="shared" si="3"/>
        <v>749410</v>
      </c>
      <c r="L10" s="23">
        <f t="shared" si="3"/>
        <v>749410</v>
      </c>
      <c r="M10" s="16" t="s">
        <v>46</v>
      </c>
      <c r="N10" s="17" t="s">
        <v>50</v>
      </c>
      <c r="O10" s="17" t="s">
        <v>46</v>
      </c>
      <c r="P10" s="17" t="s">
        <v>48</v>
      </c>
      <c r="Q10" s="17" t="s">
        <v>46</v>
      </c>
      <c r="R10" s="22">
        <v>3</v>
      </c>
      <c r="S10" s="17" t="s">
        <v>46</v>
      </c>
      <c r="T10" s="25"/>
    </row>
    <row r="11" spans="1:128" ht="30" customHeight="1">
      <c r="A11" s="16" t="s">
        <v>66</v>
      </c>
      <c r="B11" s="16" t="s">
        <v>46</v>
      </c>
      <c r="C11" s="28" t="s">
        <v>46</v>
      </c>
      <c r="D11" s="29">
        <v>1</v>
      </c>
      <c r="E11" s="23">
        <f>공종별내역서!F52</f>
        <v>20689444</v>
      </c>
      <c r="F11" s="23">
        <f t="shared" si="0"/>
        <v>20689444</v>
      </c>
      <c r="G11" s="23">
        <f>공종별내역서!H52</f>
        <v>10579352</v>
      </c>
      <c r="H11" s="23">
        <f t="shared" si="1"/>
        <v>10579352</v>
      </c>
      <c r="I11" s="23">
        <f>공종별내역서!J52</f>
        <v>4410471</v>
      </c>
      <c r="J11" s="23">
        <f t="shared" si="2"/>
        <v>4410471</v>
      </c>
      <c r="K11" s="23">
        <f t="shared" si="3"/>
        <v>35679267</v>
      </c>
      <c r="L11" s="23">
        <f t="shared" si="3"/>
        <v>35679267</v>
      </c>
      <c r="M11" s="16" t="s">
        <v>46</v>
      </c>
      <c r="N11" s="17" t="s">
        <v>67</v>
      </c>
      <c r="O11" s="17" t="s">
        <v>46</v>
      </c>
      <c r="P11" s="17" t="s">
        <v>48</v>
      </c>
      <c r="Q11" s="17" t="s">
        <v>46</v>
      </c>
      <c r="R11" s="22">
        <v>3</v>
      </c>
      <c r="S11" s="17" t="s">
        <v>46</v>
      </c>
      <c r="T11" s="25"/>
    </row>
    <row r="12" spans="1:128" ht="30" customHeight="1">
      <c r="A12" s="16" t="s">
        <v>139</v>
      </c>
      <c r="B12" s="16" t="s">
        <v>46</v>
      </c>
      <c r="C12" s="28" t="s">
        <v>46</v>
      </c>
      <c r="D12" s="29">
        <v>1</v>
      </c>
      <c r="E12" s="23">
        <f>공종별내역서!F75</f>
        <v>3200805</v>
      </c>
      <c r="F12" s="23">
        <f t="shared" si="0"/>
        <v>3200805</v>
      </c>
      <c r="G12" s="23">
        <f>공종별내역서!H75</f>
        <v>2135033</v>
      </c>
      <c r="H12" s="23">
        <f t="shared" si="1"/>
        <v>2135033</v>
      </c>
      <c r="I12" s="23">
        <f>공종별내역서!J75</f>
        <v>4896</v>
      </c>
      <c r="J12" s="23">
        <f t="shared" si="2"/>
        <v>4896</v>
      </c>
      <c r="K12" s="23">
        <f t="shared" si="3"/>
        <v>5340734</v>
      </c>
      <c r="L12" s="23">
        <f t="shared" si="3"/>
        <v>5340734</v>
      </c>
      <c r="M12" s="16" t="s">
        <v>46</v>
      </c>
      <c r="N12" s="17" t="s">
        <v>140</v>
      </c>
      <c r="O12" s="17" t="s">
        <v>46</v>
      </c>
      <c r="P12" s="17" t="s">
        <v>48</v>
      </c>
      <c r="Q12" s="17" t="s">
        <v>46</v>
      </c>
      <c r="R12" s="22">
        <v>3</v>
      </c>
      <c r="S12" s="17" t="s">
        <v>46</v>
      </c>
      <c r="T12" s="25"/>
    </row>
    <row r="13" spans="1:128" ht="30" customHeight="1">
      <c r="A13" s="16" t="s">
        <v>155</v>
      </c>
      <c r="B13" s="16" t="s">
        <v>46</v>
      </c>
      <c r="C13" s="28" t="s">
        <v>46</v>
      </c>
      <c r="D13" s="29">
        <v>1</v>
      </c>
      <c r="E13" s="23">
        <f>공종별내역서!F98</f>
        <v>8639297</v>
      </c>
      <c r="F13" s="23">
        <f t="shared" si="0"/>
        <v>8639297</v>
      </c>
      <c r="G13" s="23">
        <f>공종별내역서!H98</f>
        <v>5190495</v>
      </c>
      <c r="H13" s="23">
        <f t="shared" si="1"/>
        <v>5190495</v>
      </c>
      <c r="I13" s="23">
        <f>공종별내역서!J98</f>
        <v>160723</v>
      </c>
      <c r="J13" s="23">
        <f t="shared" si="2"/>
        <v>160723</v>
      </c>
      <c r="K13" s="23">
        <f t="shared" si="3"/>
        <v>13990515</v>
      </c>
      <c r="L13" s="23">
        <f t="shared" si="3"/>
        <v>13990515</v>
      </c>
      <c r="M13" s="16" t="s">
        <v>46</v>
      </c>
      <c r="N13" s="17" t="s">
        <v>156</v>
      </c>
      <c r="O13" s="17" t="s">
        <v>46</v>
      </c>
      <c r="P13" s="17" t="s">
        <v>48</v>
      </c>
      <c r="Q13" s="17" t="s">
        <v>46</v>
      </c>
      <c r="R13" s="22">
        <v>3</v>
      </c>
      <c r="S13" s="17" t="s">
        <v>46</v>
      </c>
      <c r="T13" s="25"/>
    </row>
    <row r="14" spans="1:128" ht="30" customHeight="1">
      <c r="A14" s="30"/>
      <c r="B14" s="30"/>
      <c r="C14" s="24"/>
      <c r="D14" s="31"/>
      <c r="E14" s="32"/>
      <c r="F14" s="32"/>
      <c r="G14" s="32"/>
      <c r="H14" s="32"/>
      <c r="I14" s="32"/>
      <c r="J14" s="32"/>
      <c r="K14" s="32"/>
      <c r="L14" s="32"/>
      <c r="M14" s="30"/>
      <c r="T14" s="26"/>
    </row>
    <row r="15" spans="1:128" ht="30" customHeight="1">
      <c r="A15" s="16"/>
      <c r="B15" s="16"/>
      <c r="C15" s="28"/>
      <c r="D15" s="29"/>
      <c r="E15" s="23"/>
      <c r="F15" s="23"/>
      <c r="G15" s="23"/>
      <c r="H15" s="23"/>
      <c r="I15" s="23"/>
      <c r="J15" s="23"/>
      <c r="K15" s="23"/>
      <c r="L15" s="23"/>
      <c r="M15" s="16"/>
      <c r="T15" s="26"/>
    </row>
    <row r="16" spans="1:128" ht="30" customHeight="1">
      <c r="A16" s="16"/>
      <c r="B16" s="16"/>
      <c r="C16" s="28"/>
      <c r="D16" s="29"/>
      <c r="E16" s="23"/>
      <c r="F16" s="23"/>
      <c r="G16" s="23"/>
      <c r="H16" s="23"/>
      <c r="I16" s="23"/>
      <c r="J16" s="23"/>
      <c r="K16" s="23"/>
      <c r="L16" s="23"/>
      <c r="M16" s="16"/>
      <c r="T16" s="26"/>
    </row>
    <row r="17" spans="1:20" ht="30" customHeight="1">
      <c r="A17" s="16"/>
      <c r="B17" s="16"/>
      <c r="C17" s="28"/>
      <c r="D17" s="29"/>
      <c r="E17" s="23"/>
      <c r="F17" s="23"/>
      <c r="G17" s="23"/>
      <c r="H17" s="23"/>
      <c r="I17" s="23"/>
      <c r="J17" s="23"/>
      <c r="K17" s="23"/>
      <c r="L17" s="23"/>
      <c r="M17" s="16"/>
      <c r="T17" s="26"/>
    </row>
    <row r="18" spans="1:20" ht="30" customHeight="1">
      <c r="A18" s="16"/>
      <c r="B18" s="16"/>
      <c r="C18" s="28"/>
      <c r="D18" s="29"/>
      <c r="E18" s="23"/>
      <c r="F18" s="23"/>
      <c r="G18" s="23"/>
      <c r="H18" s="23"/>
      <c r="I18" s="23"/>
      <c r="J18" s="23"/>
      <c r="K18" s="23"/>
      <c r="L18" s="23"/>
      <c r="M18" s="16"/>
      <c r="T18" s="26"/>
    </row>
    <row r="19" spans="1:20" ht="30" customHeight="1">
      <c r="A19" s="16"/>
      <c r="B19" s="16"/>
      <c r="C19" s="28"/>
      <c r="D19" s="29"/>
      <c r="E19" s="23"/>
      <c r="F19" s="23"/>
      <c r="G19" s="23"/>
      <c r="H19" s="23"/>
      <c r="I19" s="23"/>
      <c r="J19" s="23"/>
      <c r="K19" s="23"/>
      <c r="L19" s="23"/>
      <c r="M19" s="16"/>
      <c r="T19" s="26"/>
    </row>
    <row r="20" spans="1:20" ht="30" customHeight="1">
      <c r="A20" s="16"/>
      <c r="B20" s="16"/>
      <c r="C20" s="28"/>
      <c r="D20" s="29"/>
      <c r="E20" s="23"/>
      <c r="F20" s="23"/>
      <c r="G20" s="23"/>
      <c r="H20" s="23"/>
      <c r="I20" s="23"/>
      <c r="J20" s="23"/>
      <c r="K20" s="23"/>
      <c r="L20" s="23"/>
      <c r="M20" s="16"/>
      <c r="T20" s="26"/>
    </row>
    <row r="21" spans="1:20" ht="30" customHeight="1">
      <c r="A21" s="19"/>
      <c r="B21" s="19"/>
      <c r="C21" s="29"/>
      <c r="D21" s="29"/>
      <c r="E21" s="19"/>
      <c r="F21" s="19"/>
      <c r="G21" s="19"/>
      <c r="H21" s="19"/>
      <c r="I21" s="19"/>
      <c r="J21" s="19"/>
      <c r="K21" s="19"/>
      <c r="L21" s="19"/>
      <c r="M21" s="19"/>
      <c r="T21" s="26"/>
    </row>
    <row r="22" spans="1:20" ht="30" customHeight="1">
      <c r="A22" s="19"/>
      <c r="B22" s="19"/>
      <c r="C22" s="29"/>
      <c r="D22" s="29"/>
      <c r="E22" s="19"/>
      <c r="F22" s="19"/>
      <c r="G22" s="19"/>
      <c r="H22" s="19"/>
      <c r="I22" s="19"/>
      <c r="J22" s="19"/>
      <c r="K22" s="19"/>
      <c r="L22" s="19"/>
      <c r="M22" s="19"/>
      <c r="T22" s="26"/>
    </row>
    <row r="23" spans="1:20" ht="30" customHeight="1">
      <c r="A23" s="19"/>
      <c r="B23" s="19"/>
      <c r="C23" s="29"/>
      <c r="D23" s="29"/>
      <c r="E23" s="19"/>
      <c r="F23" s="19"/>
      <c r="G23" s="19"/>
      <c r="H23" s="19"/>
      <c r="I23" s="19"/>
      <c r="J23" s="19"/>
      <c r="K23" s="19"/>
      <c r="L23" s="19"/>
      <c r="M23" s="19"/>
      <c r="T23" s="26"/>
    </row>
    <row r="24" spans="1:20" ht="30" customHeight="1">
      <c r="A24" s="19"/>
      <c r="B24" s="19"/>
      <c r="C24" s="29"/>
      <c r="D24" s="29"/>
      <c r="E24" s="19"/>
      <c r="F24" s="19"/>
      <c r="G24" s="19"/>
      <c r="H24" s="19"/>
      <c r="I24" s="19"/>
      <c r="J24" s="19"/>
      <c r="K24" s="19"/>
      <c r="L24" s="19"/>
      <c r="M24" s="19"/>
      <c r="T24" s="26"/>
    </row>
    <row r="25" spans="1:20" ht="30" customHeight="1">
      <c r="A25" s="19"/>
      <c r="B25" s="19"/>
      <c r="C25" s="29"/>
      <c r="D25" s="29"/>
      <c r="E25" s="19"/>
      <c r="F25" s="19"/>
      <c r="G25" s="19"/>
      <c r="H25" s="19"/>
      <c r="I25" s="19"/>
      <c r="J25" s="19"/>
      <c r="K25" s="19"/>
      <c r="L25" s="19"/>
      <c r="M25" s="19"/>
      <c r="T25" s="26"/>
    </row>
    <row r="26" spans="1:20" ht="30" customHeight="1">
      <c r="A26" s="19"/>
      <c r="B26" s="19"/>
      <c r="C26" s="29"/>
      <c r="D26" s="29"/>
      <c r="E26" s="19"/>
      <c r="F26" s="19"/>
      <c r="G26" s="19"/>
      <c r="H26" s="19"/>
      <c r="I26" s="19"/>
      <c r="J26" s="19"/>
      <c r="K26" s="19"/>
      <c r="L26" s="19"/>
      <c r="M26" s="19"/>
      <c r="T26" s="26"/>
    </row>
    <row r="27" spans="1:20" ht="30" customHeight="1">
      <c r="A27" s="19" t="s">
        <v>64</v>
      </c>
      <c r="B27" s="19"/>
      <c r="C27" s="29"/>
      <c r="D27" s="29"/>
      <c r="E27" s="19"/>
      <c r="F27" s="23">
        <f>F8</f>
        <v>32779546</v>
      </c>
      <c r="G27" s="19"/>
      <c r="H27" s="23">
        <f>H8</f>
        <v>18404290</v>
      </c>
      <c r="I27" s="19"/>
      <c r="J27" s="23">
        <f>J8</f>
        <v>4576090</v>
      </c>
      <c r="K27" s="19"/>
      <c r="L27" s="23">
        <f>L8</f>
        <v>55759926</v>
      </c>
      <c r="M27" s="19"/>
      <c r="T27" s="26"/>
    </row>
    <row r="30" spans="1:20">
      <c r="A30" s="34"/>
      <c r="B30" s="34"/>
      <c r="C30" s="35"/>
      <c r="D30" s="35"/>
      <c r="E30" s="34"/>
      <c r="F30" s="34"/>
      <c r="G30" s="34"/>
      <c r="H30" s="34"/>
      <c r="I30" s="34"/>
      <c r="J30" s="34"/>
      <c r="K30" s="34"/>
      <c r="L30" s="34"/>
      <c r="M30" s="34"/>
    </row>
    <row r="31" spans="1:20">
      <c r="A31" s="34"/>
      <c r="B31" s="34"/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4"/>
    </row>
    <row r="32" spans="1:20">
      <c r="A32" s="34"/>
      <c r="B32" s="34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4"/>
    </row>
    <row r="33" spans="1:13">
      <c r="A33" s="34"/>
      <c r="B33" s="34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4"/>
    </row>
    <row r="34" spans="1:13">
      <c r="A34" s="34"/>
      <c r="B34" s="34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4"/>
    </row>
    <row r="35" spans="1:13">
      <c r="A35" s="34"/>
      <c r="B35" s="34"/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4"/>
    </row>
    <row r="36" spans="1:13">
      <c r="A36" s="34"/>
      <c r="B36" s="34"/>
      <c r="C36" s="35"/>
      <c r="D36" s="35"/>
      <c r="E36" s="34"/>
      <c r="F36" s="34"/>
      <c r="G36" s="34"/>
      <c r="H36" s="34"/>
      <c r="I36" s="34"/>
      <c r="J36" s="34"/>
      <c r="K36" s="34"/>
      <c r="L36" s="34"/>
      <c r="M36" s="34"/>
    </row>
    <row r="37" spans="1:13">
      <c r="A37" s="34"/>
      <c r="B37" s="34"/>
      <c r="C37" s="35"/>
      <c r="D37" s="35"/>
      <c r="E37" s="34"/>
      <c r="F37" s="34"/>
      <c r="G37" s="34"/>
      <c r="H37" s="34"/>
      <c r="I37" s="34"/>
      <c r="J37" s="34"/>
      <c r="K37" s="34"/>
      <c r="L37" s="34"/>
      <c r="M37" s="34"/>
    </row>
    <row r="38" spans="1:13">
      <c r="A38" s="34"/>
      <c r="B38" s="34"/>
      <c r="C38" s="35"/>
      <c r="D38" s="35"/>
      <c r="E38" s="34"/>
      <c r="F38" s="34"/>
      <c r="G38" s="34"/>
      <c r="H38" s="34"/>
      <c r="I38" s="34"/>
      <c r="J38" s="34"/>
      <c r="K38" s="34"/>
      <c r="L38" s="34"/>
      <c r="M38" s="34"/>
    </row>
    <row r="39" spans="1:13">
      <c r="A39" s="34"/>
      <c r="B39" s="34"/>
      <c r="C39" s="35"/>
      <c r="D39" s="35"/>
      <c r="E39" s="34"/>
      <c r="F39" s="34"/>
      <c r="G39" s="34"/>
      <c r="H39" s="34"/>
      <c r="I39" s="34"/>
      <c r="J39" s="34"/>
      <c r="K39" s="34"/>
      <c r="L39" s="34"/>
      <c r="M39" s="34"/>
    </row>
    <row r="40" spans="1:13">
      <c r="A40" s="34"/>
      <c r="B40" s="34"/>
      <c r="C40" s="35"/>
      <c r="D40" s="35"/>
      <c r="E40" s="34"/>
      <c r="F40" s="34"/>
      <c r="G40" s="34"/>
      <c r="H40" s="34"/>
      <c r="I40" s="34"/>
      <c r="J40" s="34"/>
      <c r="K40" s="34"/>
      <c r="L40" s="34"/>
      <c r="M40" s="34"/>
    </row>
    <row r="41" spans="1:13">
      <c r="A41" s="34"/>
      <c r="B41" s="34"/>
      <c r="C41" s="35"/>
      <c r="D41" s="35"/>
      <c r="E41" s="36"/>
      <c r="F41" s="36"/>
      <c r="G41" s="36"/>
      <c r="H41" s="34"/>
      <c r="I41" s="34"/>
      <c r="J41" s="34"/>
      <c r="K41" s="34"/>
      <c r="L41" s="34"/>
      <c r="M41" s="34"/>
    </row>
    <row r="42" spans="1:13">
      <c r="A42" s="34"/>
      <c r="B42" s="34"/>
      <c r="C42" s="35"/>
      <c r="D42" s="35"/>
      <c r="E42" s="34"/>
      <c r="F42" s="34"/>
      <c r="G42" s="34"/>
      <c r="H42" s="34"/>
      <c r="I42" s="34"/>
      <c r="J42" s="34"/>
      <c r="K42" s="34"/>
      <c r="L42" s="34"/>
      <c r="M42" s="34"/>
    </row>
    <row r="43" spans="1:13">
      <c r="A43" s="34"/>
      <c r="B43" s="34"/>
      <c r="C43" s="35"/>
      <c r="D43" s="35"/>
      <c r="E43" s="34"/>
      <c r="F43" s="34"/>
      <c r="G43" s="34"/>
      <c r="H43" s="34"/>
      <c r="I43" s="34"/>
      <c r="J43" s="34"/>
      <c r="K43" s="34"/>
      <c r="L43" s="34"/>
      <c r="M43" s="34"/>
    </row>
    <row r="44" spans="1:13">
      <c r="A44" s="34"/>
      <c r="B44" s="34"/>
      <c r="C44" s="35"/>
      <c r="D44" s="35"/>
      <c r="E44" s="34"/>
      <c r="F44" s="34"/>
      <c r="G44" s="34"/>
      <c r="H44" s="34"/>
      <c r="I44" s="34"/>
      <c r="J44" s="34"/>
      <c r="K44" s="34"/>
      <c r="L44" s="34"/>
      <c r="M44" s="34"/>
    </row>
    <row r="45" spans="1:13">
      <c r="A45" s="34"/>
      <c r="B45" s="34"/>
      <c r="C45" s="35"/>
      <c r="D45" s="35"/>
      <c r="E45" s="34"/>
      <c r="F45" s="34"/>
      <c r="G45" s="34"/>
      <c r="H45" s="34"/>
      <c r="I45" s="34"/>
      <c r="J45" s="34"/>
      <c r="K45" s="34"/>
      <c r="L45" s="34"/>
      <c r="M45" s="34"/>
    </row>
    <row r="46" spans="1:13">
      <c r="A46" s="34"/>
      <c r="B46" s="34"/>
      <c r="C46" s="35"/>
      <c r="D46" s="35"/>
      <c r="E46" s="34"/>
      <c r="F46" s="34"/>
      <c r="G46" s="34"/>
      <c r="H46" s="34"/>
      <c r="I46" s="34"/>
      <c r="J46" s="34"/>
      <c r="K46" s="34"/>
      <c r="L46" s="34"/>
      <c r="M46" s="34"/>
    </row>
    <row r="47" spans="1:13">
      <c r="A47" s="34"/>
      <c r="B47" s="34"/>
      <c r="C47" s="35"/>
      <c r="D47" s="35"/>
      <c r="E47" s="34"/>
      <c r="F47" s="34"/>
      <c r="G47" s="34"/>
      <c r="H47" s="34"/>
      <c r="I47" s="34"/>
      <c r="J47" s="34"/>
      <c r="K47" s="34"/>
      <c r="L47" s="34"/>
      <c r="M47" s="34"/>
    </row>
    <row r="48" spans="1:13">
      <c r="A48" s="34"/>
      <c r="B48" s="34"/>
      <c r="C48" s="35"/>
      <c r="D48" s="35"/>
      <c r="E48" s="34"/>
      <c r="F48" s="34"/>
      <c r="G48" s="34"/>
      <c r="H48" s="34"/>
      <c r="I48" s="34"/>
      <c r="J48" s="34"/>
      <c r="K48" s="34"/>
      <c r="L48" s="34"/>
      <c r="M48" s="34"/>
    </row>
    <row r="49" spans="1:13">
      <c r="A49" s="34"/>
      <c r="B49" s="34"/>
      <c r="C49" s="35"/>
      <c r="D49" s="35"/>
      <c r="E49" s="34"/>
      <c r="F49" s="34"/>
      <c r="G49" s="34"/>
      <c r="H49" s="34"/>
      <c r="I49" s="34"/>
      <c r="J49" s="34"/>
      <c r="K49" s="34"/>
      <c r="L49" s="34"/>
      <c r="M49" s="34"/>
    </row>
    <row r="50" spans="1:13">
      <c r="A50" s="34"/>
      <c r="B50" s="34"/>
      <c r="C50" s="35"/>
      <c r="D50" s="35"/>
      <c r="E50" s="34"/>
      <c r="F50" s="34"/>
      <c r="G50" s="34"/>
      <c r="H50" s="34"/>
      <c r="I50" s="34"/>
      <c r="J50" s="34"/>
      <c r="K50" s="34"/>
      <c r="L50" s="34"/>
      <c r="M50" s="34"/>
    </row>
  </sheetData>
  <mergeCells count="17">
    <mergeCell ref="T6:T7"/>
    <mergeCell ref="M6:M7"/>
    <mergeCell ref="N6:N7"/>
    <mergeCell ref="O6:O7"/>
    <mergeCell ref="P6:P7"/>
    <mergeCell ref="Q6:Q7"/>
    <mergeCell ref="R6:R7"/>
    <mergeCell ref="G6:H6"/>
    <mergeCell ref="I6:J6"/>
    <mergeCell ref="K6:L6"/>
    <mergeCell ref="A3:M3"/>
    <mergeCell ref="S6:S7"/>
    <mergeCell ref="A6:A7"/>
    <mergeCell ref="B6:B7"/>
    <mergeCell ref="C6:C7"/>
    <mergeCell ref="D6:D7"/>
    <mergeCell ref="E6:F6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98"/>
  <sheetViews>
    <sheetView view="pageBreakPreview" topLeftCell="A31" zoomScale="85" zoomScaleNormal="100" zoomScaleSheetLayoutView="85" workbookViewId="0">
      <selection activeCell="B14" sqref="A14:B14"/>
    </sheetView>
  </sheetViews>
  <sheetFormatPr defaultRowHeight="13.5"/>
  <cols>
    <col min="1" max="2" width="40.625" style="42" customWidth="1"/>
    <col min="3" max="3" width="6.625" style="43" customWidth="1"/>
    <col min="4" max="4" width="8.625" style="42" customWidth="1"/>
    <col min="5" max="12" width="13.625" style="42" customWidth="1"/>
    <col min="13" max="13" width="12.625" style="42" customWidth="1"/>
    <col min="14" max="43" width="2.625" style="14" hidden="1" customWidth="1"/>
    <col min="44" max="44" width="10.625" style="14" hidden="1" customWidth="1"/>
    <col min="45" max="46" width="1.625" style="14" hidden="1" customWidth="1"/>
    <col min="47" max="47" width="24.625" style="14" hidden="1" customWidth="1"/>
    <col min="48" max="48" width="10.625" style="14" hidden="1" customWidth="1"/>
    <col min="49" max="16384" width="9" style="14"/>
  </cols>
  <sheetData>
    <row r="1" spans="1:128" s="2" customFormat="1" ht="20.100000000000001" customHeight="1">
      <c r="A1" s="1" t="s">
        <v>428</v>
      </c>
      <c r="C1" s="3"/>
      <c r="D1" s="3"/>
    </row>
    <row r="2" spans="1:128" s="2" customFormat="1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</row>
    <row r="3" spans="1:128" s="12" customFormat="1" ht="39.950000000000003" customHeight="1">
      <c r="A3" s="169" t="s">
        <v>429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</row>
    <row r="4" spans="1:128" s="2" customFormat="1" ht="9.949999999999999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</row>
    <row r="5" spans="1:128" s="2" customFormat="1" ht="24.95" customHeight="1">
      <c r="A5" s="9" t="str">
        <f>공종별집계표!A5</f>
        <v>사업명 : 제부도 명소화 조성사업 가로시설물(벤치공사)</v>
      </c>
      <c r="B5" s="9"/>
      <c r="C5" s="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28" ht="30" customHeight="1">
      <c r="A6" s="168" t="s">
        <v>0</v>
      </c>
      <c r="B6" s="168" t="s">
        <v>1</v>
      </c>
      <c r="C6" s="168" t="s">
        <v>2</v>
      </c>
      <c r="D6" s="168" t="s">
        <v>3</v>
      </c>
      <c r="E6" s="168" t="s">
        <v>424</v>
      </c>
      <c r="F6" s="168"/>
      <c r="G6" s="168" t="s">
        <v>425</v>
      </c>
      <c r="H6" s="168"/>
      <c r="I6" s="168" t="s">
        <v>426</v>
      </c>
      <c r="J6" s="168"/>
      <c r="K6" s="168" t="s">
        <v>6</v>
      </c>
      <c r="L6" s="168"/>
      <c r="M6" s="168" t="s">
        <v>7</v>
      </c>
      <c r="N6" s="170" t="s">
        <v>15</v>
      </c>
      <c r="O6" s="170" t="s">
        <v>9</v>
      </c>
      <c r="P6" s="170" t="s">
        <v>16</v>
      </c>
      <c r="Q6" s="170" t="s">
        <v>8</v>
      </c>
      <c r="R6" s="170" t="s">
        <v>17</v>
      </c>
      <c r="S6" s="170" t="s">
        <v>18</v>
      </c>
      <c r="T6" s="170" t="s">
        <v>19</v>
      </c>
      <c r="U6" s="170" t="s">
        <v>20</v>
      </c>
      <c r="V6" s="170" t="s">
        <v>21</v>
      </c>
      <c r="W6" s="170" t="s">
        <v>22</v>
      </c>
      <c r="X6" s="170" t="s">
        <v>23</v>
      </c>
      <c r="Y6" s="170" t="s">
        <v>24</v>
      </c>
      <c r="Z6" s="170" t="s">
        <v>25</v>
      </c>
      <c r="AA6" s="170" t="s">
        <v>26</v>
      </c>
      <c r="AB6" s="170" t="s">
        <v>27</v>
      </c>
      <c r="AC6" s="170" t="s">
        <v>28</v>
      </c>
      <c r="AD6" s="170" t="s">
        <v>29</v>
      </c>
      <c r="AE6" s="170" t="s">
        <v>30</v>
      </c>
      <c r="AF6" s="170" t="s">
        <v>31</v>
      </c>
      <c r="AG6" s="170" t="s">
        <v>32</v>
      </c>
      <c r="AH6" s="170" t="s">
        <v>33</v>
      </c>
      <c r="AI6" s="170" t="s">
        <v>34</v>
      </c>
      <c r="AJ6" s="170" t="s">
        <v>35</v>
      </c>
      <c r="AK6" s="170" t="s">
        <v>36</v>
      </c>
      <c r="AL6" s="170" t="s">
        <v>37</v>
      </c>
      <c r="AM6" s="170" t="s">
        <v>38</v>
      </c>
      <c r="AN6" s="170" t="s">
        <v>39</v>
      </c>
      <c r="AO6" s="170" t="s">
        <v>40</v>
      </c>
      <c r="AP6" s="170" t="s">
        <v>41</v>
      </c>
      <c r="AQ6" s="170" t="s">
        <v>42</v>
      </c>
      <c r="AR6" s="170" t="s">
        <v>43</v>
      </c>
      <c r="AS6" s="170" t="s">
        <v>11</v>
      </c>
      <c r="AT6" s="170" t="s">
        <v>12</v>
      </c>
      <c r="AU6" s="170" t="s">
        <v>44</v>
      </c>
      <c r="AV6" s="170" t="s">
        <v>45</v>
      </c>
    </row>
    <row r="7" spans="1:128" ht="30" customHeight="1">
      <c r="A7" s="168"/>
      <c r="B7" s="168"/>
      <c r="C7" s="168"/>
      <c r="D7" s="168"/>
      <c r="E7" s="37" t="s">
        <v>4</v>
      </c>
      <c r="F7" s="37" t="s">
        <v>5</v>
      </c>
      <c r="G7" s="37" t="s">
        <v>4</v>
      </c>
      <c r="H7" s="37" t="s">
        <v>5</v>
      </c>
      <c r="I7" s="37" t="s">
        <v>4</v>
      </c>
      <c r="J7" s="37" t="s">
        <v>5</v>
      </c>
      <c r="K7" s="37" t="s">
        <v>4</v>
      </c>
      <c r="L7" s="37" t="s">
        <v>5</v>
      </c>
      <c r="M7" s="168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</row>
    <row r="8" spans="1:128" ht="30" customHeight="1">
      <c r="A8" s="38" t="s">
        <v>430</v>
      </c>
      <c r="B8" s="39" t="s">
        <v>51</v>
      </c>
      <c r="C8" s="40"/>
      <c r="D8" s="39"/>
      <c r="E8" s="39"/>
      <c r="F8" s="39"/>
      <c r="G8" s="39"/>
      <c r="H8" s="39"/>
      <c r="I8" s="39"/>
      <c r="J8" s="39"/>
      <c r="K8" s="39"/>
      <c r="L8" s="39"/>
      <c r="M8" s="39"/>
      <c r="N8" s="22"/>
      <c r="O8" s="22"/>
      <c r="P8" s="22"/>
      <c r="Q8" s="17" t="s">
        <v>50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128" ht="30" customHeight="1">
      <c r="A9" s="38" t="s">
        <v>431</v>
      </c>
      <c r="B9" s="38" t="s">
        <v>46</v>
      </c>
      <c r="C9" s="27" t="s">
        <v>53</v>
      </c>
      <c r="D9" s="137">
        <v>5</v>
      </c>
      <c r="E9" s="41">
        <f>TRUNC(단가대비표!P18,0)</f>
        <v>50000</v>
      </c>
      <c r="F9" s="41">
        <f>TRUNC(E9*D9, 0)</f>
        <v>250000</v>
      </c>
      <c r="G9" s="41">
        <f>TRUNC(단가대비표!Q18,0)</f>
        <v>0</v>
      </c>
      <c r="H9" s="41">
        <f>TRUNC(G9*D9, 0)</f>
        <v>0</v>
      </c>
      <c r="I9" s="41">
        <f>TRUNC(단가대비표!W18,0)</f>
        <v>0</v>
      </c>
      <c r="J9" s="41">
        <f>TRUNC(I9*D9, 0)</f>
        <v>0</v>
      </c>
      <c r="K9" s="41">
        <f>TRUNC(E9+G9+I9, 0)</f>
        <v>50000</v>
      </c>
      <c r="L9" s="41">
        <f>TRUNC(F9+H9+J9, 0)</f>
        <v>250000</v>
      </c>
      <c r="M9" s="38" t="s">
        <v>54</v>
      </c>
      <c r="N9" s="17" t="s">
        <v>55</v>
      </c>
      <c r="O9" s="17" t="s">
        <v>46</v>
      </c>
      <c r="P9" s="17" t="s">
        <v>46</v>
      </c>
      <c r="Q9" s="17" t="s">
        <v>50</v>
      </c>
      <c r="R9" s="17" t="s">
        <v>56</v>
      </c>
      <c r="S9" s="17" t="s">
        <v>56</v>
      </c>
      <c r="T9" s="17" t="s">
        <v>57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17" t="s">
        <v>46</v>
      </c>
      <c r="AS9" s="17" t="s">
        <v>46</v>
      </c>
      <c r="AT9" s="22"/>
      <c r="AU9" s="17" t="s">
        <v>58</v>
      </c>
      <c r="AV9" s="22">
        <v>14</v>
      </c>
    </row>
    <row r="10" spans="1:128" ht="30" customHeight="1">
      <c r="A10" s="38" t="s">
        <v>59</v>
      </c>
      <c r="B10" s="38" t="s">
        <v>60</v>
      </c>
      <c r="C10" s="27" t="s">
        <v>61</v>
      </c>
      <c r="D10" s="137">
        <v>5</v>
      </c>
      <c r="E10" s="41">
        <f>TRUNC(단가대비표!P43,0)</f>
        <v>0</v>
      </c>
      <c r="F10" s="41">
        <f>TRUNC(E10*D10, 0)</f>
        <v>0</v>
      </c>
      <c r="G10" s="41">
        <f>TRUNC(단가대비표!Q43,0)</f>
        <v>99882</v>
      </c>
      <c r="H10" s="41">
        <f>TRUNC(G10*D10, 0)</f>
        <v>499410</v>
      </c>
      <c r="I10" s="41">
        <f>TRUNC(단가대비표!W43,0)</f>
        <v>0</v>
      </c>
      <c r="J10" s="41">
        <f>TRUNC(I10*D10, 0)</f>
        <v>0</v>
      </c>
      <c r="K10" s="41">
        <f>TRUNC(E10+G10+I10, 0)</f>
        <v>99882</v>
      </c>
      <c r="L10" s="41">
        <f>TRUNC(F10+H10+J10, 0)</f>
        <v>499410</v>
      </c>
      <c r="M10" s="38" t="s">
        <v>433</v>
      </c>
      <c r="N10" s="17" t="s">
        <v>62</v>
      </c>
      <c r="O10" s="17" t="s">
        <v>46</v>
      </c>
      <c r="P10" s="17" t="s">
        <v>46</v>
      </c>
      <c r="Q10" s="17" t="s">
        <v>50</v>
      </c>
      <c r="R10" s="17" t="s">
        <v>56</v>
      </c>
      <c r="S10" s="17" t="s">
        <v>56</v>
      </c>
      <c r="T10" s="17" t="s">
        <v>57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17" t="s">
        <v>46</v>
      </c>
      <c r="AS10" s="17" t="s">
        <v>46</v>
      </c>
      <c r="AT10" s="22"/>
      <c r="AU10" s="17" t="s">
        <v>63</v>
      </c>
      <c r="AV10" s="22">
        <v>15</v>
      </c>
    </row>
    <row r="11" spans="1:128" ht="30" customHeight="1">
      <c r="A11" s="39"/>
      <c r="B11" s="39"/>
      <c r="C11" s="40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28" ht="30" customHeight="1">
      <c r="A12" s="39"/>
      <c r="B12" s="39"/>
      <c r="C12" s="40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28" ht="30" customHeight="1">
      <c r="A13" s="39"/>
      <c r="B13" s="39"/>
      <c r="C13" s="40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28" ht="30" customHeight="1">
      <c r="A14" s="39"/>
      <c r="B14" s="39"/>
      <c r="C14" s="40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28" ht="30" customHeight="1">
      <c r="A15" s="39"/>
      <c r="B15" s="39"/>
      <c r="C15" s="40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28" ht="30" customHeight="1">
      <c r="A16" s="39"/>
      <c r="B16" s="39"/>
      <c r="C16" s="40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48" ht="30" customHeight="1">
      <c r="A17" s="39"/>
      <c r="B17" s="39"/>
      <c r="C17" s="40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48" ht="30" customHeight="1">
      <c r="A18" s="39"/>
      <c r="B18" s="39"/>
      <c r="C18" s="40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48" ht="30" customHeight="1">
      <c r="A19" s="39"/>
      <c r="B19" s="39"/>
      <c r="C19" s="40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48" ht="30" customHeight="1">
      <c r="A20" s="39"/>
      <c r="B20" s="39"/>
      <c r="C20" s="40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48" ht="30" customHeight="1">
      <c r="A21" s="39"/>
      <c r="B21" s="39"/>
      <c r="C21" s="40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48" ht="30" customHeight="1">
      <c r="A22" s="39"/>
      <c r="B22" s="39"/>
      <c r="C22" s="40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48" ht="30" customHeight="1">
      <c r="A23" s="39"/>
      <c r="B23" s="39"/>
      <c r="C23" s="40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48" ht="30" customHeight="1">
      <c r="A24" s="39"/>
      <c r="B24" s="39"/>
      <c r="C24" s="40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48" ht="30" customHeight="1">
      <c r="A25" s="39"/>
      <c r="B25" s="39"/>
      <c r="C25" s="40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48" ht="30" customHeight="1">
      <c r="A26" s="39"/>
      <c r="B26" s="39"/>
      <c r="C26" s="40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48" ht="30" customHeight="1">
      <c r="A27" s="39"/>
      <c r="B27" s="39"/>
      <c r="C27" s="40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48" ht="30" customHeight="1">
      <c r="A28" s="39"/>
      <c r="B28" s="39"/>
      <c r="C28" s="40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48" ht="30" customHeight="1">
      <c r="A29" s="38" t="s">
        <v>64</v>
      </c>
      <c r="B29" s="38"/>
      <c r="C29" s="27"/>
      <c r="D29" s="39"/>
      <c r="E29" s="41"/>
      <c r="F29" s="41">
        <f>SUM(F9:F28)</f>
        <v>250000</v>
      </c>
      <c r="G29" s="41"/>
      <c r="H29" s="41">
        <f>SUM(H9:H28)</f>
        <v>499410</v>
      </c>
      <c r="I29" s="41"/>
      <c r="J29" s="41">
        <f>SUM(J9:J28)</f>
        <v>0</v>
      </c>
      <c r="K29" s="41"/>
      <c r="L29" s="41">
        <f>SUM(L9:L28)</f>
        <v>749410</v>
      </c>
      <c r="M29" s="38"/>
      <c r="N29" s="14" t="s">
        <v>65</v>
      </c>
    </row>
    <row r="30" spans="1:48" ht="30" customHeight="1">
      <c r="A30" s="38" t="s">
        <v>66</v>
      </c>
      <c r="B30" s="38" t="s">
        <v>51</v>
      </c>
      <c r="C30" s="27"/>
      <c r="D30" s="39"/>
      <c r="E30" s="41"/>
      <c r="F30" s="41"/>
      <c r="G30" s="41"/>
      <c r="H30" s="41"/>
      <c r="I30" s="41"/>
      <c r="J30" s="41"/>
      <c r="K30" s="41"/>
      <c r="L30" s="41"/>
      <c r="M30" s="38"/>
      <c r="N30" s="22"/>
      <c r="O30" s="22"/>
      <c r="P30" s="22"/>
      <c r="Q30" s="17" t="s">
        <v>67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1:48" ht="30" customHeight="1">
      <c r="A31" s="38" t="s">
        <v>68</v>
      </c>
      <c r="B31" s="38" t="s">
        <v>69</v>
      </c>
      <c r="C31" s="27" t="s">
        <v>70</v>
      </c>
      <c r="D31" s="39">
        <v>45</v>
      </c>
      <c r="E31" s="41">
        <f>TRUNC(단가대비표!P19,0)</f>
        <v>148700</v>
      </c>
      <c r="F31" s="41">
        <f t="shared" ref="F31:F47" si="0">TRUNC(E31*D31, 0)</f>
        <v>6691500</v>
      </c>
      <c r="G31" s="41">
        <f>TRUNC(단가대비표!Q19,0)</f>
        <v>0</v>
      </c>
      <c r="H31" s="41">
        <f t="shared" ref="H31:H47" si="1">TRUNC(G31*D31, 0)</f>
        <v>0</v>
      </c>
      <c r="I31" s="41">
        <f>TRUNC(단가대비표!W19,0)</f>
        <v>0</v>
      </c>
      <c r="J31" s="41">
        <f t="shared" ref="J31:J47" si="2">TRUNC(I31*D31, 0)</f>
        <v>0</v>
      </c>
      <c r="K31" s="41">
        <f t="shared" ref="K31:K47" si="3">TRUNC(E31+G31+I31, 0)</f>
        <v>148700</v>
      </c>
      <c r="L31" s="41">
        <f t="shared" ref="L31:L47" si="4">TRUNC(F31+H31+J31, 0)</f>
        <v>6691500</v>
      </c>
      <c r="M31" s="38" t="s">
        <v>432</v>
      </c>
      <c r="N31" s="17" t="s">
        <v>71</v>
      </c>
      <c r="O31" s="17" t="s">
        <v>46</v>
      </c>
      <c r="P31" s="17" t="s">
        <v>46</v>
      </c>
      <c r="Q31" s="17" t="s">
        <v>67</v>
      </c>
      <c r="R31" s="17" t="s">
        <v>56</v>
      </c>
      <c r="S31" s="17" t="s">
        <v>56</v>
      </c>
      <c r="T31" s="17" t="s">
        <v>57</v>
      </c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7" t="s">
        <v>46</v>
      </c>
      <c r="AS31" s="17" t="s">
        <v>46</v>
      </c>
      <c r="AT31" s="22"/>
      <c r="AU31" s="17" t="s">
        <v>72</v>
      </c>
      <c r="AV31" s="22">
        <v>16</v>
      </c>
    </row>
    <row r="32" spans="1:48" ht="30" customHeight="1">
      <c r="A32" s="38" t="s">
        <v>73</v>
      </c>
      <c r="B32" s="38" t="s">
        <v>74</v>
      </c>
      <c r="C32" s="27" t="s">
        <v>70</v>
      </c>
      <c r="D32" s="39">
        <v>45</v>
      </c>
      <c r="E32" s="41">
        <f>TRUNC(일위대가목록!E7,0)</f>
        <v>6372</v>
      </c>
      <c r="F32" s="41">
        <f t="shared" si="0"/>
        <v>286740</v>
      </c>
      <c r="G32" s="41">
        <f>TRUNC(일위대가목록!F7,0)</f>
        <v>119907</v>
      </c>
      <c r="H32" s="41">
        <f t="shared" si="1"/>
        <v>5395815</v>
      </c>
      <c r="I32" s="41">
        <f>TRUNC(일위대가목록!G7,0)</f>
        <v>405</v>
      </c>
      <c r="J32" s="41">
        <f t="shared" si="2"/>
        <v>18225</v>
      </c>
      <c r="K32" s="41">
        <f t="shared" si="3"/>
        <v>126684</v>
      </c>
      <c r="L32" s="41">
        <f t="shared" si="4"/>
        <v>5700780</v>
      </c>
      <c r="M32" s="38" t="s">
        <v>459</v>
      </c>
      <c r="N32" s="17" t="s">
        <v>75</v>
      </c>
      <c r="O32" s="17" t="s">
        <v>46</v>
      </c>
      <c r="P32" s="17" t="s">
        <v>46</v>
      </c>
      <c r="Q32" s="17" t="s">
        <v>67</v>
      </c>
      <c r="R32" s="17" t="s">
        <v>57</v>
      </c>
      <c r="S32" s="17" t="s">
        <v>56</v>
      </c>
      <c r="T32" s="17" t="s">
        <v>56</v>
      </c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17" t="s">
        <v>46</v>
      </c>
      <c r="AS32" s="17" t="s">
        <v>46</v>
      </c>
      <c r="AT32" s="22"/>
      <c r="AU32" s="17" t="s">
        <v>76</v>
      </c>
      <c r="AV32" s="22">
        <v>59</v>
      </c>
    </row>
    <row r="33" spans="1:48" ht="30" customHeight="1">
      <c r="A33" s="38" t="s">
        <v>77</v>
      </c>
      <c r="B33" s="38" t="s">
        <v>78</v>
      </c>
      <c r="C33" s="27" t="s">
        <v>70</v>
      </c>
      <c r="D33" s="39">
        <v>4.5999999999999996</v>
      </c>
      <c r="E33" s="41">
        <f>TRUNC(단가대비표!P20,0)</f>
        <v>50000</v>
      </c>
      <c r="F33" s="41">
        <f t="shared" si="0"/>
        <v>230000</v>
      </c>
      <c r="G33" s="41">
        <f>TRUNC(단가대비표!Q20,0)</f>
        <v>0</v>
      </c>
      <c r="H33" s="41">
        <f t="shared" si="1"/>
        <v>0</v>
      </c>
      <c r="I33" s="41">
        <f>TRUNC(단가대비표!W20,0)</f>
        <v>0</v>
      </c>
      <c r="J33" s="41">
        <f t="shared" si="2"/>
        <v>0</v>
      </c>
      <c r="K33" s="41">
        <f t="shared" si="3"/>
        <v>50000</v>
      </c>
      <c r="L33" s="41">
        <f t="shared" si="4"/>
        <v>230000</v>
      </c>
      <c r="M33" s="38" t="s">
        <v>432</v>
      </c>
      <c r="N33" s="17" t="s">
        <v>79</v>
      </c>
      <c r="O33" s="17" t="s">
        <v>46</v>
      </c>
      <c r="P33" s="17" t="s">
        <v>46</v>
      </c>
      <c r="Q33" s="17" t="s">
        <v>67</v>
      </c>
      <c r="R33" s="17" t="s">
        <v>56</v>
      </c>
      <c r="S33" s="17" t="s">
        <v>56</v>
      </c>
      <c r="T33" s="17" t="s">
        <v>57</v>
      </c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17" t="s">
        <v>46</v>
      </c>
      <c r="AS33" s="17" t="s">
        <v>46</v>
      </c>
      <c r="AT33" s="22"/>
      <c r="AU33" s="17" t="s">
        <v>80</v>
      </c>
      <c r="AV33" s="22">
        <v>42</v>
      </c>
    </row>
    <row r="34" spans="1:48" ht="30" customHeight="1">
      <c r="A34" s="38" t="s">
        <v>73</v>
      </c>
      <c r="B34" s="38" t="s">
        <v>81</v>
      </c>
      <c r="C34" s="27" t="s">
        <v>70</v>
      </c>
      <c r="D34" s="39">
        <v>4.5999999999999996</v>
      </c>
      <c r="E34" s="41">
        <f>TRUNC(일위대가목록!E8,0)</f>
        <v>1911</v>
      </c>
      <c r="F34" s="41">
        <f t="shared" si="0"/>
        <v>8790</v>
      </c>
      <c r="G34" s="41">
        <f>TRUNC(일위대가목록!F8,0)</f>
        <v>35972</v>
      </c>
      <c r="H34" s="41">
        <f t="shared" si="1"/>
        <v>165471</v>
      </c>
      <c r="I34" s="41">
        <f>TRUNC(일위대가목록!G8,0)</f>
        <v>121</v>
      </c>
      <c r="J34" s="41">
        <f t="shared" si="2"/>
        <v>556</v>
      </c>
      <c r="K34" s="41">
        <f t="shared" si="3"/>
        <v>38004</v>
      </c>
      <c r="L34" s="41">
        <f t="shared" si="4"/>
        <v>174817</v>
      </c>
      <c r="M34" s="38" t="s">
        <v>460</v>
      </c>
      <c r="N34" s="17" t="s">
        <v>82</v>
      </c>
      <c r="O34" s="17" t="s">
        <v>46</v>
      </c>
      <c r="P34" s="17" t="s">
        <v>46</v>
      </c>
      <c r="Q34" s="17" t="s">
        <v>67</v>
      </c>
      <c r="R34" s="17" t="s">
        <v>57</v>
      </c>
      <c r="S34" s="17" t="s">
        <v>56</v>
      </c>
      <c r="T34" s="17" t="s">
        <v>56</v>
      </c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17" t="s">
        <v>46</v>
      </c>
      <c r="AS34" s="17" t="s">
        <v>46</v>
      </c>
      <c r="AT34" s="22"/>
      <c r="AU34" s="17" t="s">
        <v>83</v>
      </c>
      <c r="AV34" s="22">
        <v>60</v>
      </c>
    </row>
    <row r="35" spans="1:48" ht="30" customHeight="1">
      <c r="A35" s="38" t="s">
        <v>84</v>
      </c>
      <c r="B35" s="38" t="s">
        <v>85</v>
      </c>
      <c r="C35" s="27" t="s">
        <v>86</v>
      </c>
      <c r="D35" s="39">
        <v>30</v>
      </c>
      <c r="E35" s="41">
        <f>TRUNC(단가대비표!P21,0)</f>
        <v>24500</v>
      </c>
      <c r="F35" s="41">
        <f t="shared" si="0"/>
        <v>735000</v>
      </c>
      <c r="G35" s="41">
        <f>TRUNC(단가대비표!Q21,0)</f>
        <v>0</v>
      </c>
      <c r="H35" s="41">
        <f t="shared" si="1"/>
        <v>0</v>
      </c>
      <c r="I35" s="41">
        <f>TRUNC(단가대비표!W21,0)</f>
        <v>0</v>
      </c>
      <c r="J35" s="41">
        <f t="shared" si="2"/>
        <v>0</v>
      </c>
      <c r="K35" s="41">
        <f t="shared" si="3"/>
        <v>24500</v>
      </c>
      <c r="L35" s="41">
        <f t="shared" si="4"/>
        <v>735000</v>
      </c>
      <c r="M35" s="38" t="s">
        <v>432</v>
      </c>
      <c r="N35" s="17" t="s">
        <v>87</v>
      </c>
      <c r="O35" s="17" t="s">
        <v>46</v>
      </c>
      <c r="P35" s="17" t="s">
        <v>46</v>
      </c>
      <c r="Q35" s="17" t="s">
        <v>67</v>
      </c>
      <c r="R35" s="17" t="s">
        <v>56</v>
      </c>
      <c r="S35" s="17" t="s">
        <v>56</v>
      </c>
      <c r="T35" s="17" t="s">
        <v>57</v>
      </c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17" t="s">
        <v>46</v>
      </c>
      <c r="AS35" s="17" t="s">
        <v>46</v>
      </c>
      <c r="AT35" s="22"/>
      <c r="AU35" s="17" t="s">
        <v>88</v>
      </c>
      <c r="AV35" s="22">
        <v>17</v>
      </c>
    </row>
    <row r="36" spans="1:48" ht="30" customHeight="1">
      <c r="A36" s="38" t="s">
        <v>89</v>
      </c>
      <c r="B36" s="38" t="s">
        <v>90</v>
      </c>
      <c r="C36" s="27" t="s">
        <v>91</v>
      </c>
      <c r="D36" s="39">
        <v>90</v>
      </c>
      <c r="E36" s="41">
        <f>TRUNC(일위대가목록!E9,0)</f>
        <v>317</v>
      </c>
      <c r="F36" s="41">
        <f t="shared" si="0"/>
        <v>28530</v>
      </c>
      <c r="G36" s="41">
        <f>TRUNC(일위대가목록!F9,0)</f>
        <v>6148</v>
      </c>
      <c r="H36" s="41">
        <f t="shared" si="1"/>
        <v>553320</v>
      </c>
      <c r="I36" s="41">
        <f>TRUNC(일위대가목록!G9,0)</f>
        <v>19</v>
      </c>
      <c r="J36" s="41">
        <f t="shared" si="2"/>
        <v>1710</v>
      </c>
      <c r="K36" s="41">
        <f t="shared" si="3"/>
        <v>6484</v>
      </c>
      <c r="L36" s="41">
        <f t="shared" si="4"/>
        <v>583560</v>
      </c>
      <c r="M36" s="38" t="s">
        <v>461</v>
      </c>
      <c r="N36" s="17" t="s">
        <v>92</v>
      </c>
      <c r="O36" s="17" t="s">
        <v>46</v>
      </c>
      <c r="P36" s="17" t="s">
        <v>46</v>
      </c>
      <c r="Q36" s="17" t="s">
        <v>67</v>
      </c>
      <c r="R36" s="17" t="s">
        <v>57</v>
      </c>
      <c r="S36" s="17" t="s">
        <v>56</v>
      </c>
      <c r="T36" s="17" t="s">
        <v>56</v>
      </c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17" t="s">
        <v>46</v>
      </c>
      <c r="AS36" s="17" t="s">
        <v>46</v>
      </c>
      <c r="AT36" s="22"/>
      <c r="AU36" s="17" t="s">
        <v>93</v>
      </c>
      <c r="AV36" s="22">
        <v>61</v>
      </c>
    </row>
    <row r="37" spans="1:48" ht="30" customHeight="1">
      <c r="A37" s="38" t="s">
        <v>94</v>
      </c>
      <c r="B37" s="38" t="s">
        <v>95</v>
      </c>
      <c r="C37" s="27" t="s">
        <v>70</v>
      </c>
      <c r="D37" s="39">
        <v>90</v>
      </c>
      <c r="E37" s="41">
        <f>TRUNC(단가대비표!P22,0)</f>
        <v>35000</v>
      </c>
      <c r="F37" s="41">
        <f t="shared" si="0"/>
        <v>3150000</v>
      </c>
      <c r="G37" s="41">
        <f>TRUNC(단가대비표!Q22,0)</f>
        <v>0</v>
      </c>
      <c r="H37" s="41">
        <f t="shared" si="1"/>
        <v>0</v>
      </c>
      <c r="I37" s="41">
        <f>TRUNC(단가대비표!W22,0)</f>
        <v>0</v>
      </c>
      <c r="J37" s="41">
        <f t="shared" si="2"/>
        <v>0</v>
      </c>
      <c r="K37" s="41">
        <f t="shared" si="3"/>
        <v>35000</v>
      </c>
      <c r="L37" s="41">
        <f t="shared" si="4"/>
        <v>3150000</v>
      </c>
      <c r="M37" s="38" t="s">
        <v>432</v>
      </c>
      <c r="N37" s="17" t="s">
        <v>96</v>
      </c>
      <c r="O37" s="17" t="s">
        <v>46</v>
      </c>
      <c r="P37" s="17" t="s">
        <v>46</v>
      </c>
      <c r="Q37" s="17" t="s">
        <v>67</v>
      </c>
      <c r="R37" s="17" t="s">
        <v>56</v>
      </c>
      <c r="S37" s="17" t="s">
        <v>56</v>
      </c>
      <c r="T37" s="17" t="s">
        <v>57</v>
      </c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17" t="s">
        <v>46</v>
      </c>
      <c r="AS37" s="17" t="s">
        <v>46</v>
      </c>
      <c r="AT37" s="22"/>
      <c r="AU37" s="17" t="s">
        <v>97</v>
      </c>
      <c r="AV37" s="22">
        <v>18</v>
      </c>
    </row>
    <row r="38" spans="1:48" ht="30" customHeight="1">
      <c r="A38" s="38" t="s">
        <v>98</v>
      </c>
      <c r="B38" s="38" t="s">
        <v>99</v>
      </c>
      <c r="C38" s="27" t="s">
        <v>100</v>
      </c>
      <c r="D38" s="39">
        <v>3</v>
      </c>
      <c r="E38" s="41">
        <f>TRUNC(단가대비표!P23,0)</f>
        <v>1200000</v>
      </c>
      <c r="F38" s="41">
        <f t="shared" si="0"/>
        <v>3600000</v>
      </c>
      <c r="G38" s="41">
        <f>TRUNC(단가대비표!Q23,0)</f>
        <v>0</v>
      </c>
      <c r="H38" s="41">
        <f t="shared" si="1"/>
        <v>0</v>
      </c>
      <c r="I38" s="41">
        <f>TRUNC(단가대비표!W23,0)</f>
        <v>0</v>
      </c>
      <c r="J38" s="41">
        <f t="shared" si="2"/>
        <v>0</v>
      </c>
      <c r="K38" s="41">
        <f t="shared" si="3"/>
        <v>1200000</v>
      </c>
      <c r="L38" s="41">
        <f t="shared" si="4"/>
        <v>3600000</v>
      </c>
      <c r="M38" s="38" t="s">
        <v>432</v>
      </c>
      <c r="N38" s="17" t="s">
        <v>101</v>
      </c>
      <c r="O38" s="17" t="s">
        <v>46</v>
      </c>
      <c r="P38" s="17" t="s">
        <v>46</v>
      </c>
      <c r="Q38" s="17" t="s">
        <v>67</v>
      </c>
      <c r="R38" s="17" t="s">
        <v>56</v>
      </c>
      <c r="S38" s="17" t="s">
        <v>56</v>
      </c>
      <c r="T38" s="17" t="s">
        <v>57</v>
      </c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17" t="s">
        <v>46</v>
      </c>
      <c r="AS38" s="17" t="s">
        <v>46</v>
      </c>
      <c r="AT38" s="22"/>
      <c r="AU38" s="17" t="s">
        <v>102</v>
      </c>
      <c r="AV38" s="22">
        <v>19</v>
      </c>
    </row>
    <row r="39" spans="1:48" ht="30" customHeight="1">
      <c r="A39" s="39" t="s">
        <v>103</v>
      </c>
      <c r="B39" s="39" t="s">
        <v>104</v>
      </c>
      <c r="C39" s="40" t="s">
        <v>105</v>
      </c>
      <c r="D39" s="39">
        <v>40</v>
      </c>
      <c r="E39" s="41">
        <f>TRUNC(일위대가목록!E10,0)</f>
        <v>6788</v>
      </c>
      <c r="F39" s="41">
        <f t="shared" si="0"/>
        <v>271520</v>
      </c>
      <c r="G39" s="41">
        <f>TRUNC(일위대가목록!F10,0)</f>
        <v>26048</v>
      </c>
      <c r="H39" s="41">
        <f t="shared" si="1"/>
        <v>1041920</v>
      </c>
      <c r="I39" s="41">
        <f>TRUNC(일위대가목록!G10,0)</f>
        <v>8510</v>
      </c>
      <c r="J39" s="41">
        <f t="shared" si="2"/>
        <v>340400</v>
      </c>
      <c r="K39" s="41">
        <f t="shared" si="3"/>
        <v>41346</v>
      </c>
      <c r="L39" s="41">
        <f t="shared" si="4"/>
        <v>1653840</v>
      </c>
      <c r="M39" s="38" t="s">
        <v>462</v>
      </c>
      <c r="N39" s="17" t="s">
        <v>106</v>
      </c>
      <c r="O39" s="17" t="s">
        <v>46</v>
      </c>
      <c r="P39" s="17" t="s">
        <v>46</v>
      </c>
      <c r="Q39" s="17" t="s">
        <v>67</v>
      </c>
      <c r="R39" s="17" t="s">
        <v>57</v>
      </c>
      <c r="S39" s="17" t="s">
        <v>56</v>
      </c>
      <c r="T39" s="17" t="s">
        <v>56</v>
      </c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17" t="s">
        <v>46</v>
      </c>
      <c r="AS39" s="17" t="s">
        <v>46</v>
      </c>
      <c r="AT39" s="22"/>
      <c r="AU39" s="17" t="s">
        <v>107</v>
      </c>
      <c r="AV39" s="22">
        <v>23</v>
      </c>
    </row>
    <row r="40" spans="1:48" ht="30" customHeight="1">
      <c r="A40" s="39" t="s">
        <v>108</v>
      </c>
      <c r="B40" s="39" t="s">
        <v>109</v>
      </c>
      <c r="C40" s="40" t="s">
        <v>70</v>
      </c>
      <c r="D40" s="39">
        <v>36</v>
      </c>
      <c r="E40" s="41">
        <f>TRUNC(단가대비표!P24,0)</f>
        <v>150000</v>
      </c>
      <c r="F40" s="41">
        <f t="shared" si="0"/>
        <v>5400000</v>
      </c>
      <c r="G40" s="41">
        <f>TRUNC(단가대비표!Q24,0)</f>
        <v>0</v>
      </c>
      <c r="H40" s="41">
        <f t="shared" si="1"/>
        <v>0</v>
      </c>
      <c r="I40" s="41">
        <f>TRUNC(단가대비표!W24,0)</f>
        <v>0</v>
      </c>
      <c r="J40" s="41">
        <f t="shared" si="2"/>
        <v>0</v>
      </c>
      <c r="K40" s="41">
        <f t="shared" si="3"/>
        <v>150000</v>
      </c>
      <c r="L40" s="41">
        <f t="shared" si="4"/>
        <v>5400000</v>
      </c>
      <c r="M40" s="39" t="s">
        <v>54</v>
      </c>
      <c r="N40" s="17" t="s">
        <v>110</v>
      </c>
      <c r="O40" s="17" t="s">
        <v>46</v>
      </c>
      <c r="P40" s="17" t="s">
        <v>46</v>
      </c>
      <c r="Q40" s="17" t="s">
        <v>67</v>
      </c>
      <c r="R40" s="17" t="s">
        <v>56</v>
      </c>
      <c r="S40" s="17" t="s">
        <v>56</v>
      </c>
      <c r="T40" s="17" t="s">
        <v>57</v>
      </c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17" t="s">
        <v>46</v>
      </c>
      <c r="AS40" s="17" t="s">
        <v>46</v>
      </c>
      <c r="AT40" s="22"/>
      <c r="AU40" s="17" t="s">
        <v>111</v>
      </c>
      <c r="AV40" s="22">
        <v>20</v>
      </c>
    </row>
    <row r="41" spans="1:48" ht="30" customHeight="1">
      <c r="A41" s="39" t="s">
        <v>112</v>
      </c>
      <c r="B41" s="39" t="s">
        <v>113</v>
      </c>
      <c r="C41" s="40" t="s">
        <v>70</v>
      </c>
      <c r="D41" s="39">
        <v>36</v>
      </c>
      <c r="E41" s="41">
        <f>TRUNC(일위대가목록!E11,0)</f>
        <v>28</v>
      </c>
      <c r="F41" s="41">
        <f t="shared" si="0"/>
        <v>1008</v>
      </c>
      <c r="G41" s="41">
        <f>TRUNC(일위대가목록!F11,0)</f>
        <v>12571</v>
      </c>
      <c r="H41" s="41">
        <f t="shared" si="1"/>
        <v>452556</v>
      </c>
      <c r="I41" s="41">
        <f>TRUNC(일위대가목록!G11,0)</f>
        <v>0</v>
      </c>
      <c r="J41" s="41">
        <f t="shared" si="2"/>
        <v>0</v>
      </c>
      <c r="K41" s="41">
        <f t="shared" si="3"/>
        <v>12599</v>
      </c>
      <c r="L41" s="41">
        <f t="shared" si="4"/>
        <v>453564</v>
      </c>
      <c r="M41" s="38" t="s">
        <v>463</v>
      </c>
      <c r="N41" s="17" t="s">
        <v>114</v>
      </c>
      <c r="O41" s="17" t="s">
        <v>46</v>
      </c>
      <c r="P41" s="17" t="s">
        <v>46</v>
      </c>
      <c r="Q41" s="17" t="s">
        <v>67</v>
      </c>
      <c r="R41" s="17" t="s">
        <v>57</v>
      </c>
      <c r="S41" s="17" t="s">
        <v>56</v>
      </c>
      <c r="T41" s="17" t="s">
        <v>56</v>
      </c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7" t="s">
        <v>46</v>
      </c>
      <c r="AS41" s="17" t="s">
        <v>46</v>
      </c>
      <c r="AT41" s="22"/>
      <c r="AU41" s="17" t="s">
        <v>115</v>
      </c>
      <c r="AV41" s="22">
        <v>25</v>
      </c>
    </row>
    <row r="42" spans="1:48" ht="30" customHeight="1">
      <c r="A42" s="39" t="s">
        <v>116</v>
      </c>
      <c r="B42" s="39" t="s">
        <v>117</v>
      </c>
      <c r="C42" s="40" t="s">
        <v>70</v>
      </c>
      <c r="D42" s="39">
        <v>24</v>
      </c>
      <c r="E42" s="41">
        <f>TRUNC(단가대비표!P25,0)</f>
        <v>0</v>
      </c>
      <c r="F42" s="41">
        <f t="shared" si="0"/>
        <v>0</v>
      </c>
      <c r="G42" s="41">
        <f>TRUNC(단가대비표!Q25,0)</f>
        <v>70000</v>
      </c>
      <c r="H42" s="41">
        <f t="shared" si="1"/>
        <v>1680000</v>
      </c>
      <c r="I42" s="41">
        <f>TRUNC(단가대비표!W25,0)</f>
        <v>0</v>
      </c>
      <c r="J42" s="41">
        <f t="shared" si="2"/>
        <v>0</v>
      </c>
      <c r="K42" s="41">
        <f t="shared" si="3"/>
        <v>70000</v>
      </c>
      <c r="L42" s="41">
        <f t="shared" si="4"/>
        <v>1680000</v>
      </c>
      <c r="M42" s="39" t="s">
        <v>54</v>
      </c>
      <c r="N42" s="17" t="s">
        <v>118</v>
      </c>
      <c r="O42" s="17" t="s">
        <v>46</v>
      </c>
      <c r="P42" s="17" t="s">
        <v>46</v>
      </c>
      <c r="Q42" s="17" t="s">
        <v>67</v>
      </c>
      <c r="R42" s="17" t="s">
        <v>56</v>
      </c>
      <c r="S42" s="17" t="s">
        <v>56</v>
      </c>
      <c r="T42" s="17" t="s">
        <v>57</v>
      </c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17" t="s">
        <v>46</v>
      </c>
      <c r="AS42" s="17" t="s">
        <v>46</v>
      </c>
      <c r="AT42" s="22"/>
      <c r="AU42" s="17" t="s">
        <v>119</v>
      </c>
      <c r="AV42" s="22">
        <v>21</v>
      </c>
    </row>
    <row r="43" spans="1:48" ht="30" customHeight="1">
      <c r="A43" s="39" t="s">
        <v>120</v>
      </c>
      <c r="B43" s="39" t="s">
        <v>121</v>
      </c>
      <c r="C43" s="40" t="s">
        <v>70</v>
      </c>
      <c r="D43" s="39">
        <v>24</v>
      </c>
      <c r="E43" s="41">
        <f>TRUNC(일위대가목록!E12,0)</f>
        <v>700</v>
      </c>
      <c r="F43" s="41">
        <f t="shared" si="0"/>
        <v>16800</v>
      </c>
      <c r="G43" s="41">
        <f>TRUNC(일위대가목록!F12,0)</f>
        <v>3322</v>
      </c>
      <c r="H43" s="41">
        <f t="shared" si="1"/>
        <v>79728</v>
      </c>
      <c r="I43" s="41">
        <f>TRUNC(일위대가목록!G12,0)</f>
        <v>0</v>
      </c>
      <c r="J43" s="41">
        <f t="shared" si="2"/>
        <v>0</v>
      </c>
      <c r="K43" s="41">
        <f t="shared" si="3"/>
        <v>4022</v>
      </c>
      <c r="L43" s="41">
        <f t="shared" si="4"/>
        <v>96528</v>
      </c>
      <c r="M43" s="38" t="s">
        <v>464</v>
      </c>
      <c r="N43" s="17" t="s">
        <v>122</v>
      </c>
      <c r="O43" s="17" t="s">
        <v>46</v>
      </c>
      <c r="P43" s="17" t="s">
        <v>46</v>
      </c>
      <c r="Q43" s="17" t="s">
        <v>67</v>
      </c>
      <c r="R43" s="17" t="s">
        <v>57</v>
      </c>
      <c r="S43" s="17" t="s">
        <v>56</v>
      </c>
      <c r="T43" s="17" t="s">
        <v>56</v>
      </c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17" t="s">
        <v>46</v>
      </c>
      <c r="AS43" s="17" t="s">
        <v>46</v>
      </c>
      <c r="AT43" s="22"/>
      <c r="AU43" s="17" t="s">
        <v>123</v>
      </c>
      <c r="AV43" s="22">
        <v>43</v>
      </c>
    </row>
    <row r="44" spans="1:48" ht="30" customHeight="1">
      <c r="A44" s="39" t="s">
        <v>124</v>
      </c>
      <c r="B44" s="39" t="s">
        <v>104</v>
      </c>
      <c r="C44" s="40" t="s">
        <v>105</v>
      </c>
      <c r="D44" s="39">
        <v>12</v>
      </c>
      <c r="E44" s="41">
        <f>TRUNC(일위대가목록!E13,0)</f>
        <v>6788</v>
      </c>
      <c r="F44" s="41">
        <f t="shared" si="0"/>
        <v>81456</v>
      </c>
      <c r="G44" s="41">
        <f>TRUNC(일위대가목록!F13,0)</f>
        <v>26048</v>
      </c>
      <c r="H44" s="41">
        <f t="shared" si="1"/>
        <v>312576</v>
      </c>
      <c r="I44" s="41">
        <f>TRUNC(일위대가목록!G13,0)</f>
        <v>8510</v>
      </c>
      <c r="J44" s="41">
        <f t="shared" si="2"/>
        <v>102120</v>
      </c>
      <c r="K44" s="41">
        <f t="shared" si="3"/>
        <v>41346</v>
      </c>
      <c r="L44" s="41">
        <f t="shared" si="4"/>
        <v>496152</v>
      </c>
      <c r="M44" s="38" t="s">
        <v>465</v>
      </c>
      <c r="N44" s="17" t="s">
        <v>125</v>
      </c>
      <c r="O44" s="17" t="s">
        <v>46</v>
      </c>
      <c r="P44" s="17" t="s">
        <v>46</v>
      </c>
      <c r="Q44" s="17" t="s">
        <v>67</v>
      </c>
      <c r="R44" s="17" t="s">
        <v>57</v>
      </c>
      <c r="S44" s="17" t="s">
        <v>56</v>
      </c>
      <c r="T44" s="17" t="s">
        <v>56</v>
      </c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17" t="s">
        <v>46</v>
      </c>
      <c r="AS44" s="17" t="s">
        <v>46</v>
      </c>
      <c r="AT44" s="22"/>
      <c r="AU44" s="17" t="s">
        <v>126</v>
      </c>
      <c r="AV44" s="22">
        <v>26</v>
      </c>
    </row>
    <row r="45" spans="1:48" ht="30" customHeight="1">
      <c r="A45" s="39" t="s">
        <v>127</v>
      </c>
      <c r="B45" s="39" t="s">
        <v>128</v>
      </c>
      <c r="C45" s="40" t="s">
        <v>129</v>
      </c>
      <c r="D45" s="39">
        <v>2</v>
      </c>
      <c r="E45" s="41">
        <f>TRUNC(단가대비표!P26,0)</f>
        <v>0</v>
      </c>
      <c r="F45" s="41">
        <f t="shared" si="0"/>
        <v>0</v>
      </c>
      <c r="G45" s="41">
        <f>TRUNC(단가대비표!Q26,0)</f>
        <v>0</v>
      </c>
      <c r="H45" s="41">
        <f t="shared" si="1"/>
        <v>0</v>
      </c>
      <c r="I45" s="41">
        <f>TRUNC(단가대비표!W26,0)</f>
        <v>1500000</v>
      </c>
      <c r="J45" s="41">
        <f t="shared" si="2"/>
        <v>3000000</v>
      </c>
      <c r="K45" s="41">
        <f t="shared" si="3"/>
        <v>1500000</v>
      </c>
      <c r="L45" s="41">
        <f t="shared" si="4"/>
        <v>3000000</v>
      </c>
      <c r="M45" s="39" t="s">
        <v>54</v>
      </c>
      <c r="N45" s="17" t="s">
        <v>130</v>
      </c>
      <c r="O45" s="17" t="s">
        <v>46</v>
      </c>
      <c r="P45" s="17" t="s">
        <v>46</v>
      </c>
      <c r="Q45" s="17" t="s">
        <v>67</v>
      </c>
      <c r="R45" s="17" t="s">
        <v>56</v>
      </c>
      <c r="S45" s="17" t="s">
        <v>56</v>
      </c>
      <c r="T45" s="17" t="s">
        <v>57</v>
      </c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17" t="s">
        <v>46</v>
      </c>
      <c r="AS45" s="17" t="s">
        <v>46</v>
      </c>
      <c r="AT45" s="22"/>
      <c r="AU45" s="17" t="s">
        <v>131</v>
      </c>
      <c r="AV45" s="22">
        <v>22</v>
      </c>
    </row>
    <row r="46" spans="1:48" ht="30" customHeight="1">
      <c r="A46" s="39" t="s">
        <v>132</v>
      </c>
      <c r="B46" s="39" t="s">
        <v>133</v>
      </c>
      <c r="C46" s="40" t="s">
        <v>105</v>
      </c>
      <c r="D46" s="39">
        <v>20</v>
      </c>
      <c r="E46" s="41">
        <f>TRUNC(일위대가목록!E14,0)</f>
        <v>9405</v>
      </c>
      <c r="F46" s="41">
        <f t="shared" si="0"/>
        <v>188100</v>
      </c>
      <c r="G46" s="41">
        <f>TRUNC(일위대가목록!F14,0)</f>
        <v>29916</v>
      </c>
      <c r="H46" s="41">
        <f t="shared" si="1"/>
        <v>598320</v>
      </c>
      <c r="I46" s="41">
        <f>TRUNC(일위대가목록!G14,0)</f>
        <v>47373</v>
      </c>
      <c r="J46" s="41">
        <f t="shared" si="2"/>
        <v>947460</v>
      </c>
      <c r="K46" s="41">
        <f t="shared" si="3"/>
        <v>86694</v>
      </c>
      <c r="L46" s="41">
        <f t="shared" si="4"/>
        <v>1733880</v>
      </c>
      <c r="M46" s="38" t="s">
        <v>466</v>
      </c>
      <c r="N46" s="17" t="s">
        <v>134</v>
      </c>
      <c r="O46" s="17" t="s">
        <v>46</v>
      </c>
      <c r="P46" s="17" t="s">
        <v>46</v>
      </c>
      <c r="Q46" s="17" t="s">
        <v>67</v>
      </c>
      <c r="R46" s="17" t="s">
        <v>57</v>
      </c>
      <c r="S46" s="17" t="s">
        <v>56</v>
      </c>
      <c r="T46" s="17" t="s">
        <v>56</v>
      </c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17" t="s">
        <v>46</v>
      </c>
      <c r="AS46" s="17" t="s">
        <v>46</v>
      </c>
      <c r="AT46" s="22"/>
      <c r="AU46" s="17" t="s">
        <v>135</v>
      </c>
      <c r="AV46" s="22">
        <v>30</v>
      </c>
    </row>
    <row r="47" spans="1:48" ht="30" customHeight="1">
      <c r="A47" s="39" t="s">
        <v>59</v>
      </c>
      <c r="B47" s="39" t="s">
        <v>136</v>
      </c>
      <c r="C47" s="40" t="s">
        <v>61</v>
      </c>
      <c r="D47" s="39">
        <v>3</v>
      </c>
      <c r="E47" s="41">
        <f>TRUNC(단가대비표!P44,0)</f>
        <v>0</v>
      </c>
      <c r="F47" s="41">
        <f t="shared" si="0"/>
        <v>0</v>
      </c>
      <c r="G47" s="41">
        <f>TRUNC(단가대비표!Q44,0)</f>
        <v>99882</v>
      </c>
      <c r="H47" s="41">
        <f t="shared" si="1"/>
        <v>299646</v>
      </c>
      <c r="I47" s="41">
        <f>TRUNC(단가대비표!W44,0)</f>
        <v>0</v>
      </c>
      <c r="J47" s="41">
        <f t="shared" si="2"/>
        <v>0</v>
      </c>
      <c r="K47" s="41">
        <f t="shared" si="3"/>
        <v>99882</v>
      </c>
      <c r="L47" s="41">
        <f t="shared" si="4"/>
        <v>299646</v>
      </c>
      <c r="M47" s="38" t="s">
        <v>433</v>
      </c>
      <c r="N47" s="17" t="s">
        <v>137</v>
      </c>
      <c r="O47" s="17" t="s">
        <v>46</v>
      </c>
      <c r="P47" s="17" t="s">
        <v>46</v>
      </c>
      <c r="Q47" s="17" t="s">
        <v>67</v>
      </c>
      <c r="R47" s="17" t="s">
        <v>56</v>
      </c>
      <c r="S47" s="17" t="s">
        <v>56</v>
      </c>
      <c r="T47" s="17" t="s">
        <v>57</v>
      </c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17" t="s">
        <v>46</v>
      </c>
      <c r="AS47" s="17" t="s">
        <v>46</v>
      </c>
      <c r="AT47" s="22"/>
      <c r="AU47" s="17" t="s">
        <v>138</v>
      </c>
      <c r="AV47" s="22">
        <v>34</v>
      </c>
    </row>
    <row r="48" spans="1:48" ht="30" customHeight="1">
      <c r="A48" s="39"/>
      <c r="B48" s="39"/>
      <c r="C48" s="40"/>
      <c r="D48" s="39"/>
      <c r="E48" s="39"/>
      <c r="F48" s="41"/>
      <c r="G48" s="39"/>
      <c r="H48" s="41"/>
      <c r="I48" s="39"/>
      <c r="J48" s="41"/>
      <c r="K48" s="39"/>
      <c r="L48" s="41"/>
      <c r="M48" s="39"/>
    </row>
    <row r="49" spans="1:48" ht="30" customHeight="1">
      <c r="A49" s="38"/>
      <c r="B49" s="39"/>
      <c r="C49" s="40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48" ht="30" customHeight="1">
      <c r="A50" s="38"/>
      <c r="B50" s="38"/>
      <c r="C50" s="27"/>
      <c r="D50" s="39"/>
      <c r="E50" s="41"/>
      <c r="F50" s="41"/>
      <c r="G50" s="41"/>
      <c r="H50" s="41"/>
      <c r="I50" s="41"/>
      <c r="J50" s="41"/>
      <c r="K50" s="41"/>
      <c r="L50" s="41"/>
      <c r="M50" s="38"/>
    </row>
    <row r="51" spans="1:48" ht="30" customHeight="1">
      <c r="A51" s="38"/>
      <c r="B51" s="38"/>
      <c r="C51" s="27"/>
      <c r="D51" s="39"/>
      <c r="E51" s="41"/>
      <c r="F51" s="41"/>
      <c r="G51" s="41"/>
      <c r="H51" s="41"/>
      <c r="I51" s="41"/>
      <c r="J51" s="41"/>
      <c r="K51" s="41"/>
      <c r="L51" s="41"/>
      <c r="M51" s="38"/>
    </row>
    <row r="52" spans="1:48" ht="30" customHeight="1">
      <c r="A52" s="38" t="s">
        <v>64</v>
      </c>
      <c r="B52" s="38"/>
      <c r="C52" s="27"/>
      <c r="D52" s="39"/>
      <c r="E52" s="41"/>
      <c r="F52" s="41">
        <f>SUM(F31:F51)</f>
        <v>20689444</v>
      </c>
      <c r="G52" s="41"/>
      <c r="H52" s="41">
        <f>SUM(H31:H51)</f>
        <v>10579352</v>
      </c>
      <c r="I52" s="41"/>
      <c r="J52" s="41">
        <f>SUM(J31:J51)</f>
        <v>4410471</v>
      </c>
      <c r="K52" s="41"/>
      <c r="L52" s="41">
        <f>SUM(L31:L51)</f>
        <v>35679267</v>
      </c>
      <c r="M52" s="38"/>
      <c r="N52" s="14" t="s">
        <v>65</v>
      </c>
    </row>
    <row r="53" spans="1:48" ht="30" customHeight="1">
      <c r="A53" s="39" t="s">
        <v>139</v>
      </c>
      <c r="B53" s="39" t="s">
        <v>51</v>
      </c>
      <c r="C53" s="40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22"/>
      <c r="O53" s="22"/>
      <c r="P53" s="22"/>
      <c r="Q53" s="17" t="s">
        <v>140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 ht="30" customHeight="1">
      <c r="A54" s="39" t="s">
        <v>68</v>
      </c>
      <c r="B54" s="39" t="s">
        <v>69</v>
      </c>
      <c r="C54" s="40" t="s">
        <v>70</v>
      </c>
      <c r="D54" s="39">
        <v>12</v>
      </c>
      <c r="E54" s="41">
        <f>TRUNC(단가대비표!P19,0)</f>
        <v>148700</v>
      </c>
      <c r="F54" s="41">
        <f t="shared" ref="F54:F63" si="5">TRUNC(E54*D54, 0)</f>
        <v>1784400</v>
      </c>
      <c r="G54" s="41">
        <f>TRUNC(단가대비표!Q19,0)</f>
        <v>0</v>
      </c>
      <c r="H54" s="41">
        <f t="shared" ref="H54:H63" si="6">TRUNC(G54*D54, 0)</f>
        <v>0</v>
      </c>
      <c r="I54" s="41">
        <f>TRUNC(단가대비표!W19,0)</f>
        <v>0</v>
      </c>
      <c r="J54" s="41">
        <f t="shared" ref="J54:J63" si="7">TRUNC(I54*D54, 0)</f>
        <v>0</v>
      </c>
      <c r="K54" s="41">
        <f t="shared" ref="K54:K63" si="8">TRUNC(E54+G54+I54, 0)</f>
        <v>148700</v>
      </c>
      <c r="L54" s="41">
        <f t="shared" ref="L54:L63" si="9">TRUNC(F54+H54+J54, 0)</f>
        <v>1784400</v>
      </c>
      <c r="M54" s="39" t="s">
        <v>54</v>
      </c>
      <c r="N54" s="17" t="s">
        <v>71</v>
      </c>
      <c r="O54" s="17" t="s">
        <v>46</v>
      </c>
      <c r="P54" s="17" t="s">
        <v>46</v>
      </c>
      <c r="Q54" s="17" t="s">
        <v>140</v>
      </c>
      <c r="R54" s="17" t="s">
        <v>56</v>
      </c>
      <c r="S54" s="17" t="s">
        <v>56</v>
      </c>
      <c r="T54" s="17" t="s">
        <v>57</v>
      </c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17" t="s">
        <v>46</v>
      </c>
      <c r="AS54" s="17" t="s">
        <v>46</v>
      </c>
      <c r="AT54" s="22"/>
      <c r="AU54" s="17" t="s">
        <v>141</v>
      </c>
      <c r="AV54" s="22">
        <v>44</v>
      </c>
    </row>
    <row r="55" spans="1:48" ht="30" customHeight="1">
      <c r="A55" s="39" t="s">
        <v>73</v>
      </c>
      <c r="B55" s="39" t="s">
        <v>74</v>
      </c>
      <c r="C55" s="40" t="s">
        <v>70</v>
      </c>
      <c r="D55" s="39">
        <v>12</v>
      </c>
      <c r="E55" s="41">
        <f>TRUNC(일위대가목록!E7,0)</f>
        <v>6372</v>
      </c>
      <c r="F55" s="41">
        <f t="shared" si="5"/>
        <v>76464</v>
      </c>
      <c r="G55" s="41">
        <f>TRUNC(일위대가목록!F7,0)</f>
        <v>119907</v>
      </c>
      <c r="H55" s="41">
        <f t="shared" si="6"/>
        <v>1438884</v>
      </c>
      <c r="I55" s="41">
        <f>TRUNC(일위대가목록!G7,0)</f>
        <v>405</v>
      </c>
      <c r="J55" s="41">
        <f t="shared" si="7"/>
        <v>4860</v>
      </c>
      <c r="K55" s="41">
        <f t="shared" si="8"/>
        <v>126684</v>
      </c>
      <c r="L55" s="41">
        <f t="shared" si="9"/>
        <v>1520208</v>
      </c>
      <c r="M55" s="38" t="s">
        <v>458</v>
      </c>
      <c r="N55" s="17" t="s">
        <v>75</v>
      </c>
      <c r="O55" s="17" t="s">
        <v>46</v>
      </c>
      <c r="P55" s="17" t="s">
        <v>46</v>
      </c>
      <c r="Q55" s="17" t="s">
        <v>140</v>
      </c>
      <c r="R55" s="17" t="s">
        <v>57</v>
      </c>
      <c r="S55" s="17" t="s">
        <v>56</v>
      </c>
      <c r="T55" s="17" t="s">
        <v>56</v>
      </c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17" t="s">
        <v>46</v>
      </c>
      <c r="AS55" s="17" t="s">
        <v>46</v>
      </c>
      <c r="AT55" s="22"/>
      <c r="AU55" s="17" t="s">
        <v>142</v>
      </c>
      <c r="AV55" s="22">
        <v>62</v>
      </c>
    </row>
    <row r="56" spans="1:48" ht="30" customHeight="1">
      <c r="A56" s="39" t="s">
        <v>77</v>
      </c>
      <c r="B56" s="39" t="s">
        <v>78</v>
      </c>
      <c r="C56" s="40" t="s">
        <v>70</v>
      </c>
      <c r="D56" s="39">
        <v>0.3</v>
      </c>
      <c r="E56" s="41">
        <f>TRUNC(단가대비표!P20,0)</f>
        <v>50000</v>
      </c>
      <c r="F56" s="41">
        <f t="shared" si="5"/>
        <v>15000</v>
      </c>
      <c r="G56" s="41">
        <f>TRUNC(단가대비표!Q20,0)</f>
        <v>0</v>
      </c>
      <c r="H56" s="41">
        <f t="shared" si="6"/>
        <v>0</v>
      </c>
      <c r="I56" s="41">
        <f>TRUNC(단가대비표!W20,0)</f>
        <v>0</v>
      </c>
      <c r="J56" s="41">
        <f t="shared" si="7"/>
        <v>0</v>
      </c>
      <c r="K56" s="41">
        <f t="shared" si="8"/>
        <v>50000</v>
      </c>
      <c r="L56" s="41">
        <f t="shared" si="9"/>
        <v>15000</v>
      </c>
      <c r="M56" s="39" t="s">
        <v>54</v>
      </c>
      <c r="N56" s="17" t="s">
        <v>79</v>
      </c>
      <c r="O56" s="17" t="s">
        <v>46</v>
      </c>
      <c r="P56" s="17" t="s">
        <v>46</v>
      </c>
      <c r="Q56" s="17" t="s">
        <v>140</v>
      </c>
      <c r="R56" s="17" t="s">
        <v>56</v>
      </c>
      <c r="S56" s="17" t="s">
        <v>56</v>
      </c>
      <c r="T56" s="17" t="s">
        <v>57</v>
      </c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17" t="s">
        <v>46</v>
      </c>
      <c r="AS56" s="17" t="s">
        <v>46</v>
      </c>
      <c r="AT56" s="22"/>
      <c r="AU56" s="17" t="s">
        <v>143</v>
      </c>
      <c r="AV56" s="22">
        <v>45</v>
      </c>
    </row>
    <row r="57" spans="1:48" ht="30" customHeight="1">
      <c r="A57" s="39" t="s">
        <v>73</v>
      </c>
      <c r="B57" s="39" t="s">
        <v>81</v>
      </c>
      <c r="C57" s="40" t="s">
        <v>70</v>
      </c>
      <c r="D57" s="39">
        <v>0.3</v>
      </c>
      <c r="E57" s="41">
        <f>TRUNC(일위대가목록!E8,0)</f>
        <v>1911</v>
      </c>
      <c r="F57" s="41">
        <f t="shared" si="5"/>
        <v>573</v>
      </c>
      <c r="G57" s="41">
        <f>TRUNC(일위대가목록!F8,0)</f>
        <v>35972</v>
      </c>
      <c r="H57" s="41">
        <f t="shared" si="6"/>
        <v>10791</v>
      </c>
      <c r="I57" s="41">
        <f>TRUNC(일위대가목록!G8,0)</f>
        <v>121</v>
      </c>
      <c r="J57" s="41">
        <f t="shared" si="7"/>
        <v>36</v>
      </c>
      <c r="K57" s="41">
        <f t="shared" si="8"/>
        <v>38004</v>
      </c>
      <c r="L57" s="41">
        <f t="shared" si="9"/>
        <v>11400</v>
      </c>
      <c r="M57" s="38" t="s">
        <v>460</v>
      </c>
      <c r="N57" s="17" t="s">
        <v>82</v>
      </c>
      <c r="O57" s="17" t="s">
        <v>46</v>
      </c>
      <c r="P57" s="17" t="s">
        <v>46</v>
      </c>
      <c r="Q57" s="17" t="s">
        <v>140</v>
      </c>
      <c r="R57" s="17" t="s">
        <v>57</v>
      </c>
      <c r="S57" s="17" t="s">
        <v>56</v>
      </c>
      <c r="T57" s="17" t="s">
        <v>56</v>
      </c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17" t="s">
        <v>46</v>
      </c>
      <c r="AS57" s="17" t="s">
        <v>46</v>
      </c>
      <c r="AT57" s="22"/>
      <c r="AU57" s="17" t="s">
        <v>144</v>
      </c>
      <c r="AV57" s="22">
        <v>63</v>
      </c>
    </row>
    <row r="58" spans="1:48" ht="30" customHeight="1">
      <c r="A58" s="39" t="s">
        <v>94</v>
      </c>
      <c r="B58" s="39" t="s">
        <v>95</v>
      </c>
      <c r="C58" s="40" t="s">
        <v>70</v>
      </c>
      <c r="D58" s="39">
        <v>12</v>
      </c>
      <c r="E58" s="41">
        <f>TRUNC(단가대비표!P22,0)</f>
        <v>35000</v>
      </c>
      <c r="F58" s="41">
        <f t="shared" si="5"/>
        <v>420000</v>
      </c>
      <c r="G58" s="41">
        <f>TRUNC(단가대비표!Q22,0)</f>
        <v>0</v>
      </c>
      <c r="H58" s="41">
        <f t="shared" si="6"/>
        <v>0</v>
      </c>
      <c r="I58" s="41">
        <f>TRUNC(단가대비표!W22,0)</f>
        <v>0</v>
      </c>
      <c r="J58" s="41">
        <f t="shared" si="7"/>
        <v>0</v>
      </c>
      <c r="K58" s="41">
        <f t="shared" si="8"/>
        <v>35000</v>
      </c>
      <c r="L58" s="41">
        <f t="shared" si="9"/>
        <v>420000</v>
      </c>
      <c r="M58" s="39" t="s">
        <v>54</v>
      </c>
      <c r="N58" s="17" t="s">
        <v>96</v>
      </c>
      <c r="O58" s="17" t="s">
        <v>46</v>
      </c>
      <c r="P58" s="17" t="s">
        <v>46</v>
      </c>
      <c r="Q58" s="17" t="s">
        <v>140</v>
      </c>
      <c r="R58" s="17" t="s">
        <v>56</v>
      </c>
      <c r="S58" s="17" t="s">
        <v>56</v>
      </c>
      <c r="T58" s="17" t="s">
        <v>57</v>
      </c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17" t="s">
        <v>46</v>
      </c>
      <c r="AS58" s="17" t="s">
        <v>46</v>
      </c>
      <c r="AT58" s="22"/>
      <c r="AU58" s="17" t="s">
        <v>145</v>
      </c>
      <c r="AV58" s="22">
        <v>46</v>
      </c>
    </row>
    <row r="59" spans="1:48" ht="30" customHeight="1">
      <c r="A59" s="39" t="s">
        <v>146</v>
      </c>
      <c r="B59" s="39" t="s">
        <v>147</v>
      </c>
      <c r="C59" s="40" t="s">
        <v>148</v>
      </c>
      <c r="D59" s="39">
        <v>2</v>
      </c>
      <c r="E59" s="41">
        <f>TRUNC(단가대비표!P27,0)</f>
        <v>0</v>
      </c>
      <c r="F59" s="41">
        <f t="shared" si="5"/>
        <v>0</v>
      </c>
      <c r="G59" s="41">
        <f>TRUNC(단가대비표!Q27,0)</f>
        <v>85000</v>
      </c>
      <c r="H59" s="41">
        <f t="shared" si="6"/>
        <v>170000</v>
      </c>
      <c r="I59" s="41">
        <f>TRUNC(단가대비표!W27,0)</f>
        <v>0</v>
      </c>
      <c r="J59" s="41">
        <f t="shared" si="7"/>
        <v>0</v>
      </c>
      <c r="K59" s="41">
        <f t="shared" si="8"/>
        <v>85000</v>
      </c>
      <c r="L59" s="41">
        <f t="shared" si="9"/>
        <v>170000</v>
      </c>
      <c r="M59" s="39" t="s">
        <v>54</v>
      </c>
      <c r="N59" s="17" t="s">
        <v>149</v>
      </c>
      <c r="O59" s="17" t="s">
        <v>46</v>
      </c>
      <c r="P59" s="17" t="s">
        <v>46</v>
      </c>
      <c r="Q59" s="17" t="s">
        <v>140</v>
      </c>
      <c r="R59" s="17" t="s">
        <v>56</v>
      </c>
      <c r="S59" s="17" t="s">
        <v>56</v>
      </c>
      <c r="T59" s="17" t="s">
        <v>57</v>
      </c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17" t="s">
        <v>46</v>
      </c>
      <c r="AS59" s="17" t="s">
        <v>46</v>
      </c>
      <c r="AT59" s="22"/>
      <c r="AU59" s="17" t="s">
        <v>150</v>
      </c>
      <c r="AV59" s="22">
        <v>47</v>
      </c>
    </row>
    <row r="60" spans="1:48" ht="30" customHeight="1">
      <c r="A60" s="39" t="s">
        <v>108</v>
      </c>
      <c r="B60" s="39" t="s">
        <v>109</v>
      </c>
      <c r="C60" s="40" t="s">
        <v>70</v>
      </c>
      <c r="D60" s="39">
        <v>6</v>
      </c>
      <c r="E60" s="41">
        <f>TRUNC(단가대비표!P24,0)</f>
        <v>150000</v>
      </c>
      <c r="F60" s="41">
        <f t="shared" si="5"/>
        <v>900000</v>
      </c>
      <c r="G60" s="41">
        <f>TRUNC(단가대비표!Q24,0)</f>
        <v>0</v>
      </c>
      <c r="H60" s="41">
        <f t="shared" si="6"/>
        <v>0</v>
      </c>
      <c r="I60" s="41">
        <f>TRUNC(단가대비표!W24,0)</f>
        <v>0</v>
      </c>
      <c r="J60" s="41">
        <f t="shared" si="7"/>
        <v>0</v>
      </c>
      <c r="K60" s="41">
        <f t="shared" si="8"/>
        <v>150000</v>
      </c>
      <c r="L60" s="41">
        <f t="shared" si="9"/>
        <v>900000</v>
      </c>
      <c r="M60" s="39" t="s">
        <v>54</v>
      </c>
      <c r="N60" s="17" t="s">
        <v>110</v>
      </c>
      <c r="O60" s="17" t="s">
        <v>46</v>
      </c>
      <c r="P60" s="17" t="s">
        <v>46</v>
      </c>
      <c r="Q60" s="17" t="s">
        <v>140</v>
      </c>
      <c r="R60" s="17" t="s">
        <v>56</v>
      </c>
      <c r="S60" s="17" t="s">
        <v>56</v>
      </c>
      <c r="T60" s="17" t="s">
        <v>57</v>
      </c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17" t="s">
        <v>46</v>
      </c>
      <c r="AS60" s="17" t="s">
        <v>46</v>
      </c>
      <c r="AT60" s="22"/>
      <c r="AU60" s="17" t="s">
        <v>151</v>
      </c>
      <c r="AV60" s="22">
        <v>35</v>
      </c>
    </row>
    <row r="61" spans="1:48" ht="30" customHeight="1">
      <c r="A61" s="39" t="s">
        <v>112</v>
      </c>
      <c r="B61" s="39" t="s">
        <v>113</v>
      </c>
      <c r="C61" s="40" t="s">
        <v>70</v>
      </c>
      <c r="D61" s="39">
        <v>6</v>
      </c>
      <c r="E61" s="41">
        <f>TRUNC(일위대가목록!E11,0)</f>
        <v>28</v>
      </c>
      <c r="F61" s="41">
        <f t="shared" si="5"/>
        <v>168</v>
      </c>
      <c r="G61" s="41">
        <f>TRUNC(일위대가목록!F11,0)</f>
        <v>12571</v>
      </c>
      <c r="H61" s="41">
        <f t="shared" si="6"/>
        <v>75426</v>
      </c>
      <c r="I61" s="41">
        <f>TRUNC(일위대가목록!G11,0)</f>
        <v>0</v>
      </c>
      <c r="J61" s="41">
        <f t="shared" si="7"/>
        <v>0</v>
      </c>
      <c r="K61" s="41">
        <f t="shared" si="8"/>
        <v>12599</v>
      </c>
      <c r="L61" s="41">
        <f t="shared" si="9"/>
        <v>75594</v>
      </c>
      <c r="M61" s="38" t="s">
        <v>463</v>
      </c>
      <c r="N61" s="17" t="s">
        <v>114</v>
      </c>
      <c r="O61" s="17" t="s">
        <v>46</v>
      </c>
      <c r="P61" s="17" t="s">
        <v>46</v>
      </c>
      <c r="Q61" s="17" t="s">
        <v>140</v>
      </c>
      <c r="R61" s="17" t="s">
        <v>57</v>
      </c>
      <c r="S61" s="17" t="s">
        <v>56</v>
      </c>
      <c r="T61" s="17" t="s">
        <v>56</v>
      </c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17" t="s">
        <v>46</v>
      </c>
      <c r="AS61" s="17" t="s">
        <v>46</v>
      </c>
      <c r="AT61" s="22"/>
      <c r="AU61" s="17" t="s">
        <v>152</v>
      </c>
      <c r="AV61" s="22">
        <v>36</v>
      </c>
    </row>
    <row r="62" spans="1:48" ht="30" customHeight="1">
      <c r="A62" s="39" t="s">
        <v>116</v>
      </c>
      <c r="B62" s="39" t="s">
        <v>117</v>
      </c>
      <c r="C62" s="40" t="s">
        <v>70</v>
      </c>
      <c r="D62" s="39">
        <v>6</v>
      </c>
      <c r="E62" s="41">
        <f>TRUNC(단가대비표!P25,0)</f>
        <v>0</v>
      </c>
      <c r="F62" s="41">
        <f t="shared" si="5"/>
        <v>0</v>
      </c>
      <c r="G62" s="41">
        <f>TRUNC(단가대비표!Q25,0)</f>
        <v>70000</v>
      </c>
      <c r="H62" s="41">
        <f t="shared" si="6"/>
        <v>420000</v>
      </c>
      <c r="I62" s="41">
        <f>TRUNC(단가대비표!W25,0)</f>
        <v>0</v>
      </c>
      <c r="J62" s="41">
        <f t="shared" si="7"/>
        <v>0</v>
      </c>
      <c r="K62" s="41">
        <f t="shared" si="8"/>
        <v>70000</v>
      </c>
      <c r="L62" s="41">
        <f t="shared" si="9"/>
        <v>420000</v>
      </c>
      <c r="M62" s="39" t="s">
        <v>54</v>
      </c>
      <c r="N62" s="17" t="s">
        <v>118</v>
      </c>
      <c r="O62" s="17" t="s">
        <v>46</v>
      </c>
      <c r="P62" s="17" t="s">
        <v>46</v>
      </c>
      <c r="Q62" s="17" t="s">
        <v>140</v>
      </c>
      <c r="R62" s="17" t="s">
        <v>56</v>
      </c>
      <c r="S62" s="17" t="s">
        <v>56</v>
      </c>
      <c r="T62" s="17" t="s">
        <v>57</v>
      </c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17" t="s">
        <v>46</v>
      </c>
      <c r="AS62" s="17" t="s">
        <v>46</v>
      </c>
      <c r="AT62" s="22"/>
      <c r="AU62" s="17" t="s">
        <v>153</v>
      </c>
      <c r="AV62" s="22">
        <v>48</v>
      </c>
    </row>
    <row r="63" spans="1:48" ht="30" customHeight="1">
      <c r="A63" s="39" t="s">
        <v>120</v>
      </c>
      <c r="B63" s="39" t="s">
        <v>121</v>
      </c>
      <c r="C63" s="40" t="s">
        <v>70</v>
      </c>
      <c r="D63" s="39">
        <v>6</v>
      </c>
      <c r="E63" s="41">
        <f>TRUNC(일위대가목록!E12,0)</f>
        <v>700</v>
      </c>
      <c r="F63" s="41">
        <f t="shared" si="5"/>
        <v>4200</v>
      </c>
      <c r="G63" s="41">
        <f>TRUNC(일위대가목록!F12,0)</f>
        <v>3322</v>
      </c>
      <c r="H63" s="41">
        <f t="shared" si="6"/>
        <v>19932</v>
      </c>
      <c r="I63" s="41">
        <f>TRUNC(일위대가목록!G12,0)</f>
        <v>0</v>
      </c>
      <c r="J63" s="41">
        <f t="shared" si="7"/>
        <v>0</v>
      </c>
      <c r="K63" s="41">
        <f t="shared" si="8"/>
        <v>4022</v>
      </c>
      <c r="L63" s="41">
        <f t="shared" si="9"/>
        <v>24132</v>
      </c>
      <c r="M63" s="38" t="s">
        <v>464</v>
      </c>
      <c r="N63" s="17" t="s">
        <v>122</v>
      </c>
      <c r="O63" s="17" t="s">
        <v>46</v>
      </c>
      <c r="P63" s="17" t="s">
        <v>46</v>
      </c>
      <c r="Q63" s="17" t="s">
        <v>140</v>
      </c>
      <c r="R63" s="17" t="s">
        <v>57</v>
      </c>
      <c r="S63" s="17" t="s">
        <v>56</v>
      </c>
      <c r="T63" s="17" t="s">
        <v>56</v>
      </c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17" t="s">
        <v>46</v>
      </c>
      <c r="AS63" s="17" t="s">
        <v>46</v>
      </c>
      <c r="AT63" s="22"/>
      <c r="AU63" s="17" t="s">
        <v>154</v>
      </c>
      <c r="AV63" s="22">
        <v>49</v>
      </c>
    </row>
    <row r="64" spans="1:48" ht="30" customHeight="1">
      <c r="A64" s="39"/>
      <c r="B64" s="39"/>
      <c r="C64" s="40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48" ht="30" customHeight="1">
      <c r="A65" s="39"/>
      <c r="B65" s="39"/>
      <c r="C65" s="40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48" ht="30" customHeight="1">
      <c r="A66" s="39"/>
      <c r="B66" s="39"/>
      <c r="C66" s="40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48" ht="30" customHeight="1">
      <c r="A67" s="39"/>
      <c r="B67" s="39"/>
      <c r="C67" s="40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48" ht="30" customHeight="1">
      <c r="A68" s="39"/>
      <c r="B68" s="39"/>
      <c r="C68" s="40"/>
      <c r="D68" s="39"/>
      <c r="E68" s="39"/>
      <c r="F68" s="41"/>
      <c r="G68" s="39"/>
      <c r="H68" s="41"/>
      <c r="I68" s="39"/>
      <c r="J68" s="41"/>
      <c r="K68" s="39"/>
      <c r="L68" s="41"/>
      <c r="M68" s="39"/>
    </row>
    <row r="69" spans="1:48" ht="30" customHeight="1">
      <c r="A69" s="38"/>
      <c r="B69" s="39"/>
      <c r="C69" s="40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48" ht="30" customHeight="1">
      <c r="A70" s="38"/>
      <c r="B70" s="38"/>
      <c r="C70" s="27"/>
      <c r="D70" s="39"/>
      <c r="E70" s="41"/>
      <c r="F70" s="41"/>
      <c r="G70" s="41"/>
      <c r="H70" s="41"/>
      <c r="I70" s="41"/>
      <c r="J70" s="41"/>
      <c r="K70" s="41"/>
      <c r="L70" s="41"/>
      <c r="M70" s="38"/>
    </row>
    <row r="71" spans="1:48" ht="30" customHeight="1">
      <c r="A71" s="38"/>
      <c r="B71" s="38"/>
      <c r="C71" s="27"/>
      <c r="D71" s="39"/>
      <c r="E71" s="41"/>
      <c r="F71" s="41"/>
      <c r="G71" s="41"/>
      <c r="H71" s="41"/>
      <c r="I71" s="41"/>
      <c r="J71" s="41"/>
      <c r="K71" s="41"/>
      <c r="L71" s="41"/>
      <c r="M71" s="38"/>
    </row>
    <row r="72" spans="1:48" ht="30" customHeight="1">
      <c r="A72" s="38"/>
      <c r="B72" s="38"/>
      <c r="C72" s="27"/>
      <c r="D72" s="39"/>
      <c r="E72" s="41"/>
      <c r="F72" s="41"/>
      <c r="G72" s="41"/>
      <c r="H72" s="41"/>
      <c r="I72" s="41"/>
      <c r="J72" s="41"/>
      <c r="K72" s="41"/>
      <c r="L72" s="41"/>
      <c r="M72" s="38"/>
    </row>
    <row r="73" spans="1:48" ht="30" customHeight="1">
      <c r="A73" s="39"/>
      <c r="B73" s="39"/>
      <c r="C73" s="40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48" ht="30" customHeight="1">
      <c r="A74" s="39"/>
      <c r="B74" s="39"/>
      <c r="C74" s="40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48" ht="30" customHeight="1">
      <c r="A75" s="39" t="s">
        <v>64</v>
      </c>
      <c r="B75" s="39"/>
      <c r="C75" s="40"/>
      <c r="D75" s="39"/>
      <c r="E75" s="41"/>
      <c r="F75" s="41">
        <f>SUM(F54:F74)</f>
        <v>3200805</v>
      </c>
      <c r="G75" s="41"/>
      <c r="H75" s="41">
        <f>SUM(H54:H74)</f>
        <v>2135033</v>
      </c>
      <c r="I75" s="41"/>
      <c r="J75" s="41">
        <f>SUM(J54:J74)</f>
        <v>4896</v>
      </c>
      <c r="K75" s="41"/>
      <c r="L75" s="41">
        <f>SUM(L54:L74)</f>
        <v>5340734</v>
      </c>
      <c r="M75" s="39"/>
      <c r="N75" s="14" t="s">
        <v>65</v>
      </c>
    </row>
    <row r="76" spans="1:48" ht="30" customHeight="1">
      <c r="A76" s="39" t="s">
        <v>155</v>
      </c>
      <c r="B76" s="39" t="s">
        <v>51</v>
      </c>
      <c r="C76" s="40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22"/>
      <c r="O76" s="22"/>
      <c r="P76" s="22"/>
      <c r="Q76" s="17" t="s">
        <v>156</v>
      </c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</row>
    <row r="77" spans="1:48" ht="30" customHeight="1">
      <c r="A77" s="39" t="s">
        <v>68</v>
      </c>
      <c r="B77" s="39" t="s">
        <v>69</v>
      </c>
      <c r="C77" s="40" t="s">
        <v>70</v>
      </c>
      <c r="D77" s="39">
        <v>26</v>
      </c>
      <c r="E77" s="41">
        <f>TRUNC(단가대비표!P19,0)</f>
        <v>148700</v>
      </c>
      <c r="F77" s="41">
        <f t="shared" ref="F77:F87" si="10">TRUNC(E77*D77, 0)</f>
        <v>3866200</v>
      </c>
      <c r="G77" s="41">
        <f>TRUNC(단가대비표!Q19,0)</f>
        <v>0</v>
      </c>
      <c r="H77" s="41">
        <f t="shared" ref="H77:H87" si="11">TRUNC(G77*D77, 0)</f>
        <v>0</v>
      </c>
      <c r="I77" s="41">
        <f>TRUNC(단가대비표!W19,0)</f>
        <v>0</v>
      </c>
      <c r="J77" s="41">
        <f t="shared" ref="J77:J87" si="12">TRUNC(I77*D77, 0)</f>
        <v>0</v>
      </c>
      <c r="K77" s="41">
        <f t="shared" ref="K77:K87" si="13">TRUNC(E77+G77+I77, 0)</f>
        <v>148700</v>
      </c>
      <c r="L77" s="41">
        <f t="shared" ref="L77:L87" si="14">TRUNC(F77+H77+J77, 0)</f>
        <v>3866200</v>
      </c>
      <c r="M77" s="39" t="s">
        <v>54</v>
      </c>
      <c r="N77" s="17" t="s">
        <v>71</v>
      </c>
      <c r="O77" s="17" t="s">
        <v>46</v>
      </c>
      <c r="P77" s="17" t="s">
        <v>46</v>
      </c>
      <c r="Q77" s="17" t="s">
        <v>156</v>
      </c>
      <c r="R77" s="17" t="s">
        <v>56</v>
      </c>
      <c r="S77" s="17" t="s">
        <v>56</v>
      </c>
      <c r="T77" s="17" t="s">
        <v>57</v>
      </c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17" t="s">
        <v>46</v>
      </c>
      <c r="AS77" s="17" t="s">
        <v>46</v>
      </c>
      <c r="AT77" s="22"/>
      <c r="AU77" s="17" t="s">
        <v>157</v>
      </c>
      <c r="AV77" s="22">
        <v>50</v>
      </c>
    </row>
    <row r="78" spans="1:48" ht="30" customHeight="1">
      <c r="A78" s="39" t="s">
        <v>73</v>
      </c>
      <c r="B78" s="39" t="s">
        <v>74</v>
      </c>
      <c r="C78" s="40" t="s">
        <v>70</v>
      </c>
      <c r="D78" s="39">
        <v>26</v>
      </c>
      <c r="E78" s="41">
        <f>TRUNC(일위대가목록!E7,0)</f>
        <v>6372</v>
      </c>
      <c r="F78" s="41">
        <f t="shared" si="10"/>
        <v>165672</v>
      </c>
      <c r="G78" s="41">
        <f>TRUNC(일위대가목록!F7,0)</f>
        <v>119907</v>
      </c>
      <c r="H78" s="41">
        <f t="shared" si="11"/>
        <v>3117582</v>
      </c>
      <c r="I78" s="41">
        <f>TRUNC(일위대가목록!G7,0)</f>
        <v>405</v>
      </c>
      <c r="J78" s="41">
        <f t="shared" si="12"/>
        <v>10530</v>
      </c>
      <c r="K78" s="41">
        <f t="shared" si="13"/>
        <v>126684</v>
      </c>
      <c r="L78" s="41">
        <f t="shared" si="14"/>
        <v>3293784</v>
      </c>
      <c r="M78" s="38" t="s">
        <v>458</v>
      </c>
      <c r="N78" s="17" t="s">
        <v>75</v>
      </c>
      <c r="O78" s="17" t="s">
        <v>46</v>
      </c>
      <c r="P78" s="17" t="s">
        <v>46</v>
      </c>
      <c r="Q78" s="17" t="s">
        <v>156</v>
      </c>
      <c r="R78" s="17" t="s">
        <v>57</v>
      </c>
      <c r="S78" s="17" t="s">
        <v>56</v>
      </c>
      <c r="T78" s="17" t="s">
        <v>56</v>
      </c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17" t="s">
        <v>46</v>
      </c>
      <c r="AS78" s="17" t="s">
        <v>46</v>
      </c>
      <c r="AT78" s="22"/>
      <c r="AU78" s="17" t="s">
        <v>158</v>
      </c>
      <c r="AV78" s="22">
        <v>64</v>
      </c>
    </row>
    <row r="79" spans="1:48" ht="30" customHeight="1">
      <c r="A79" s="39" t="s">
        <v>77</v>
      </c>
      <c r="B79" s="39" t="s">
        <v>78</v>
      </c>
      <c r="C79" s="40" t="s">
        <v>70</v>
      </c>
      <c r="D79" s="39">
        <v>1.6</v>
      </c>
      <c r="E79" s="41">
        <f>TRUNC(단가대비표!P20,0)</f>
        <v>50000</v>
      </c>
      <c r="F79" s="41">
        <f t="shared" si="10"/>
        <v>80000</v>
      </c>
      <c r="G79" s="41">
        <f>TRUNC(단가대비표!Q20,0)</f>
        <v>0</v>
      </c>
      <c r="H79" s="41">
        <f t="shared" si="11"/>
        <v>0</v>
      </c>
      <c r="I79" s="41">
        <f>TRUNC(단가대비표!W20,0)</f>
        <v>0</v>
      </c>
      <c r="J79" s="41">
        <f t="shared" si="12"/>
        <v>0</v>
      </c>
      <c r="K79" s="41">
        <f t="shared" si="13"/>
        <v>50000</v>
      </c>
      <c r="L79" s="41">
        <f t="shared" si="14"/>
        <v>80000</v>
      </c>
      <c r="M79" s="39" t="s">
        <v>54</v>
      </c>
      <c r="N79" s="17" t="s">
        <v>79</v>
      </c>
      <c r="O79" s="17" t="s">
        <v>46</v>
      </c>
      <c r="P79" s="17" t="s">
        <v>46</v>
      </c>
      <c r="Q79" s="17" t="s">
        <v>156</v>
      </c>
      <c r="R79" s="17" t="s">
        <v>56</v>
      </c>
      <c r="S79" s="17" t="s">
        <v>56</v>
      </c>
      <c r="T79" s="17" t="s">
        <v>57</v>
      </c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17" t="s">
        <v>46</v>
      </c>
      <c r="AS79" s="17" t="s">
        <v>46</v>
      </c>
      <c r="AT79" s="22"/>
      <c r="AU79" s="17" t="s">
        <v>159</v>
      </c>
      <c r="AV79" s="22">
        <v>51</v>
      </c>
    </row>
    <row r="80" spans="1:48" ht="30" customHeight="1">
      <c r="A80" s="39" t="s">
        <v>73</v>
      </c>
      <c r="B80" s="39" t="s">
        <v>81</v>
      </c>
      <c r="C80" s="40" t="s">
        <v>70</v>
      </c>
      <c r="D80" s="39">
        <v>1.6</v>
      </c>
      <c r="E80" s="41">
        <f>TRUNC(일위대가목록!E8,0)</f>
        <v>1911</v>
      </c>
      <c r="F80" s="41">
        <f t="shared" si="10"/>
        <v>3057</v>
      </c>
      <c r="G80" s="41">
        <f>TRUNC(일위대가목록!F8,0)</f>
        <v>35972</v>
      </c>
      <c r="H80" s="41">
        <f t="shared" si="11"/>
        <v>57555</v>
      </c>
      <c r="I80" s="41">
        <f>TRUNC(일위대가목록!G8,0)</f>
        <v>121</v>
      </c>
      <c r="J80" s="41">
        <f t="shared" si="12"/>
        <v>193</v>
      </c>
      <c r="K80" s="41">
        <f t="shared" si="13"/>
        <v>38004</v>
      </c>
      <c r="L80" s="41">
        <f t="shared" si="14"/>
        <v>60805</v>
      </c>
      <c r="M80" s="38" t="s">
        <v>460</v>
      </c>
      <c r="N80" s="17" t="s">
        <v>82</v>
      </c>
      <c r="O80" s="17" t="s">
        <v>46</v>
      </c>
      <c r="P80" s="17" t="s">
        <v>46</v>
      </c>
      <c r="Q80" s="17" t="s">
        <v>156</v>
      </c>
      <c r="R80" s="17" t="s">
        <v>57</v>
      </c>
      <c r="S80" s="17" t="s">
        <v>56</v>
      </c>
      <c r="T80" s="17" t="s">
        <v>56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17" t="s">
        <v>46</v>
      </c>
      <c r="AS80" s="17" t="s">
        <v>46</v>
      </c>
      <c r="AT80" s="22"/>
      <c r="AU80" s="17" t="s">
        <v>160</v>
      </c>
      <c r="AV80" s="22">
        <v>65</v>
      </c>
    </row>
    <row r="81" spans="1:48" ht="30" customHeight="1">
      <c r="A81" s="39" t="s">
        <v>94</v>
      </c>
      <c r="B81" s="39" t="s">
        <v>95</v>
      </c>
      <c r="C81" s="40" t="s">
        <v>70</v>
      </c>
      <c r="D81" s="39">
        <v>52</v>
      </c>
      <c r="E81" s="41">
        <f>TRUNC(단가대비표!P22,0)</f>
        <v>35000</v>
      </c>
      <c r="F81" s="41">
        <f t="shared" si="10"/>
        <v>1820000</v>
      </c>
      <c r="G81" s="41">
        <f>TRUNC(단가대비표!Q22,0)</f>
        <v>0</v>
      </c>
      <c r="H81" s="41">
        <f t="shared" si="11"/>
        <v>0</v>
      </c>
      <c r="I81" s="41">
        <f>TRUNC(단가대비표!W22,0)</f>
        <v>0</v>
      </c>
      <c r="J81" s="41">
        <f t="shared" si="12"/>
        <v>0</v>
      </c>
      <c r="K81" s="41">
        <f t="shared" si="13"/>
        <v>35000</v>
      </c>
      <c r="L81" s="41">
        <f t="shared" si="14"/>
        <v>1820000</v>
      </c>
      <c r="M81" s="39" t="s">
        <v>54</v>
      </c>
      <c r="N81" s="17" t="s">
        <v>96</v>
      </c>
      <c r="O81" s="17" t="s">
        <v>46</v>
      </c>
      <c r="P81" s="17" t="s">
        <v>46</v>
      </c>
      <c r="Q81" s="17" t="s">
        <v>156</v>
      </c>
      <c r="R81" s="17" t="s">
        <v>56</v>
      </c>
      <c r="S81" s="17" t="s">
        <v>56</v>
      </c>
      <c r="T81" s="17" t="s">
        <v>57</v>
      </c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17" t="s">
        <v>46</v>
      </c>
      <c r="AS81" s="17" t="s">
        <v>46</v>
      </c>
      <c r="AT81" s="22"/>
      <c r="AU81" s="17" t="s">
        <v>161</v>
      </c>
      <c r="AV81" s="22">
        <v>52</v>
      </c>
    </row>
    <row r="82" spans="1:48" ht="30" customHeight="1">
      <c r="A82" s="39" t="s">
        <v>162</v>
      </c>
      <c r="B82" s="39" t="s">
        <v>46</v>
      </c>
      <c r="C82" s="40" t="s">
        <v>148</v>
      </c>
      <c r="D82" s="39">
        <v>10</v>
      </c>
      <c r="E82" s="41">
        <f>TRUNC(단가대비표!P28,0)</f>
        <v>50000</v>
      </c>
      <c r="F82" s="41">
        <f t="shared" si="10"/>
        <v>500000</v>
      </c>
      <c r="G82" s="41">
        <f>TRUNC(단가대비표!Q28,0)</f>
        <v>150000</v>
      </c>
      <c r="H82" s="41">
        <f t="shared" si="11"/>
        <v>1500000</v>
      </c>
      <c r="I82" s="41">
        <f>TRUNC(단가대비표!W28,0)</f>
        <v>0</v>
      </c>
      <c r="J82" s="41">
        <f t="shared" si="12"/>
        <v>0</v>
      </c>
      <c r="K82" s="41">
        <f t="shared" si="13"/>
        <v>200000</v>
      </c>
      <c r="L82" s="41">
        <f t="shared" si="14"/>
        <v>2000000</v>
      </c>
      <c r="M82" s="39" t="s">
        <v>54</v>
      </c>
      <c r="N82" s="17" t="s">
        <v>163</v>
      </c>
      <c r="O82" s="17" t="s">
        <v>46</v>
      </c>
      <c r="P82" s="17" t="s">
        <v>46</v>
      </c>
      <c r="Q82" s="17" t="s">
        <v>156</v>
      </c>
      <c r="R82" s="17" t="s">
        <v>56</v>
      </c>
      <c r="S82" s="17" t="s">
        <v>56</v>
      </c>
      <c r="T82" s="17" t="s">
        <v>57</v>
      </c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17" t="s">
        <v>46</v>
      </c>
      <c r="AS82" s="17" t="s">
        <v>46</v>
      </c>
      <c r="AT82" s="22"/>
      <c r="AU82" s="17" t="s">
        <v>164</v>
      </c>
      <c r="AV82" s="22">
        <v>53</v>
      </c>
    </row>
    <row r="83" spans="1:48" ht="30" customHeight="1">
      <c r="A83" s="39" t="s">
        <v>108</v>
      </c>
      <c r="B83" s="39" t="s">
        <v>109</v>
      </c>
      <c r="C83" s="40" t="s">
        <v>70</v>
      </c>
      <c r="D83" s="39">
        <v>6</v>
      </c>
      <c r="E83" s="41">
        <f>TRUNC(단가대비표!P24,0)</f>
        <v>150000</v>
      </c>
      <c r="F83" s="41">
        <f t="shared" si="10"/>
        <v>900000</v>
      </c>
      <c r="G83" s="41">
        <f>TRUNC(단가대비표!Q24,0)</f>
        <v>0</v>
      </c>
      <c r="H83" s="41">
        <f t="shared" si="11"/>
        <v>0</v>
      </c>
      <c r="I83" s="41">
        <f>TRUNC(단가대비표!W24,0)</f>
        <v>0</v>
      </c>
      <c r="J83" s="41">
        <f t="shared" si="12"/>
        <v>0</v>
      </c>
      <c r="K83" s="41">
        <f t="shared" si="13"/>
        <v>150000</v>
      </c>
      <c r="L83" s="41">
        <f t="shared" si="14"/>
        <v>900000</v>
      </c>
      <c r="M83" s="39" t="s">
        <v>54</v>
      </c>
      <c r="N83" s="17" t="s">
        <v>110</v>
      </c>
      <c r="O83" s="17" t="s">
        <v>46</v>
      </c>
      <c r="P83" s="17" t="s">
        <v>46</v>
      </c>
      <c r="Q83" s="17" t="s">
        <v>156</v>
      </c>
      <c r="R83" s="17" t="s">
        <v>56</v>
      </c>
      <c r="S83" s="17" t="s">
        <v>56</v>
      </c>
      <c r="T83" s="17" t="s">
        <v>57</v>
      </c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17" t="s">
        <v>46</v>
      </c>
      <c r="AS83" s="17" t="s">
        <v>46</v>
      </c>
      <c r="AT83" s="22"/>
      <c r="AU83" s="17" t="s">
        <v>165</v>
      </c>
      <c r="AV83" s="22">
        <v>54</v>
      </c>
    </row>
    <row r="84" spans="1:48" ht="30" customHeight="1">
      <c r="A84" s="39" t="s">
        <v>112</v>
      </c>
      <c r="B84" s="39" t="s">
        <v>113</v>
      </c>
      <c r="C84" s="40" t="s">
        <v>70</v>
      </c>
      <c r="D84" s="39">
        <v>6</v>
      </c>
      <c r="E84" s="41">
        <f>TRUNC(일위대가목록!E11,0)</f>
        <v>28</v>
      </c>
      <c r="F84" s="41">
        <f t="shared" si="10"/>
        <v>168</v>
      </c>
      <c r="G84" s="41">
        <f>TRUNC(일위대가목록!F11,0)</f>
        <v>12571</v>
      </c>
      <c r="H84" s="41">
        <f t="shared" si="11"/>
        <v>75426</v>
      </c>
      <c r="I84" s="41">
        <f>TRUNC(일위대가목록!G11,0)</f>
        <v>0</v>
      </c>
      <c r="J84" s="41">
        <f t="shared" si="12"/>
        <v>0</v>
      </c>
      <c r="K84" s="41">
        <f t="shared" si="13"/>
        <v>12599</v>
      </c>
      <c r="L84" s="41">
        <f t="shared" si="14"/>
        <v>75594</v>
      </c>
      <c r="M84" s="38" t="s">
        <v>463</v>
      </c>
      <c r="N84" s="17" t="s">
        <v>114</v>
      </c>
      <c r="O84" s="17" t="s">
        <v>46</v>
      </c>
      <c r="P84" s="17" t="s">
        <v>46</v>
      </c>
      <c r="Q84" s="17" t="s">
        <v>156</v>
      </c>
      <c r="R84" s="17" t="s">
        <v>57</v>
      </c>
      <c r="S84" s="17" t="s">
        <v>56</v>
      </c>
      <c r="T84" s="17" t="s">
        <v>56</v>
      </c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17" t="s">
        <v>46</v>
      </c>
      <c r="AS84" s="17" t="s">
        <v>46</v>
      </c>
      <c r="AT84" s="22"/>
      <c r="AU84" s="17" t="s">
        <v>166</v>
      </c>
      <c r="AV84" s="22">
        <v>55</v>
      </c>
    </row>
    <row r="85" spans="1:48" ht="30" customHeight="1">
      <c r="A85" s="39" t="s">
        <v>116</v>
      </c>
      <c r="B85" s="39" t="s">
        <v>117</v>
      </c>
      <c r="C85" s="40" t="s">
        <v>70</v>
      </c>
      <c r="D85" s="39">
        <v>6</v>
      </c>
      <c r="E85" s="41">
        <f>TRUNC(단가대비표!P25,0)</f>
        <v>0</v>
      </c>
      <c r="F85" s="41">
        <f t="shared" si="10"/>
        <v>0</v>
      </c>
      <c r="G85" s="41">
        <f>TRUNC(단가대비표!Q25,0)</f>
        <v>70000</v>
      </c>
      <c r="H85" s="41">
        <f t="shared" si="11"/>
        <v>420000</v>
      </c>
      <c r="I85" s="41">
        <f>TRUNC(단가대비표!W25,0)</f>
        <v>0</v>
      </c>
      <c r="J85" s="41">
        <f t="shared" si="12"/>
        <v>0</v>
      </c>
      <c r="K85" s="41">
        <f t="shared" si="13"/>
        <v>70000</v>
      </c>
      <c r="L85" s="41">
        <f t="shared" si="14"/>
        <v>420000</v>
      </c>
      <c r="M85" s="39" t="s">
        <v>54</v>
      </c>
      <c r="N85" s="17" t="s">
        <v>118</v>
      </c>
      <c r="O85" s="17" t="s">
        <v>46</v>
      </c>
      <c r="P85" s="17" t="s">
        <v>46</v>
      </c>
      <c r="Q85" s="17" t="s">
        <v>156</v>
      </c>
      <c r="R85" s="17" t="s">
        <v>56</v>
      </c>
      <c r="S85" s="17" t="s">
        <v>56</v>
      </c>
      <c r="T85" s="17" t="s">
        <v>57</v>
      </c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17" t="s">
        <v>46</v>
      </c>
      <c r="AS85" s="17" t="s">
        <v>46</v>
      </c>
      <c r="AT85" s="22"/>
      <c r="AU85" s="17" t="s">
        <v>167</v>
      </c>
      <c r="AV85" s="22">
        <v>56</v>
      </c>
    </row>
    <row r="86" spans="1:48" ht="30" customHeight="1">
      <c r="A86" s="39" t="s">
        <v>120</v>
      </c>
      <c r="B86" s="39" t="s">
        <v>121</v>
      </c>
      <c r="C86" s="40" t="s">
        <v>70</v>
      </c>
      <c r="D86" s="39">
        <v>6</v>
      </c>
      <c r="E86" s="41">
        <f>TRUNC(일위대가목록!E12,0)</f>
        <v>700</v>
      </c>
      <c r="F86" s="41">
        <f t="shared" si="10"/>
        <v>4200</v>
      </c>
      <c r="G86" s="41">
        <f>TRUNC(일위대가목록!F12,0)</f>
        <v>3322</v>
      </c>
      <c r="H86" s="41">
        <f t="shared" si="11"/>
        <v>19932</v>
      </c>
      <c r="I86" s="41">
        <f>TRUNC(일위대가목록!G12,0)</f>
        <v>0</v>
      </c>
      <c r="J86" s="41">
        <f t="shared" si="12"/>
        <v>0</v>
      </c>
      <c r="K86" s="41">
        <f t="shared" si="13"/>
        <v>4022</v>
      </c>
      <c r="L86" s="41">
        <f t="shared" si="14"/>
        <v>24132</v>
      </c>
      <c r="M86" s="38" t="s">
        <v>464</v>
      </c>
      <c r="N86" s="17" t="s">
        <v>122</v>
      </c>
      <c r="O86" s="17" t="s">
        <v>46</v>
      </c>
      <c r="P86" s="17" t="s">
        <v>46</v>
      </c>
      <c r="Q86" s="17" t="s">
        <v>156</v>
      </c>
      <c r="R86" s="17" t="s">
        <v>57</v>
      </c>
      <c r="S86" s="17" t="s">
        <v>56</v>
      </c>
      <c r="T86" s="17" t="s">
        <v>56</v>
      </c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17" t="s">
        <v>46</v>
      </c>
      <c r="AS86" s="17" t="s">
        <v>46</v>
      </c>
      <c r="AT86" s="22"/>
      <c r="AU86" s="17" t="s">
        <v>168</v>
      </c>
      <c r="AV86" s="22">
        <v>57</v>
      </c>
    </row>
    <row r="87" spans="1:48" ht="30" customHeight="1">
      <c r="A87" s="39" t="s">
        <v>169</v>
      </c>
      <c r="B87" s="39" t="s">
        <v>170</v>
      </c>
      <c r="C87" s="40" t="s">
        <v>148</v>
      </c>
      <c r="D87" s="39">
        <v>10</v>
      </c>
      <c r="E87" s="41">
        <f>TRUNC(단가대비표!P29,0)</f>
        <v>130000</v>
      </c>
      <c r="F87" s="41">
        <f t="shared" si="10"/>
        <v>1300000</v>
      </c>
      <c r="G87" s="41">
        <f>TRUNC(단가대비표!Q29,0)</f>
        <v>0</v>
      </c>
      <c r="H87" s="41">
        <f t="shared" si="11"/>
        <v>0</v>
      </c>
      <c r="I87" s="41">
        <f>TRUNC(단가대비표!W29,0)</f>
        <v>15000</v>
      </c>
      <c r="J87" s="41">
        <f t="shared" si="12"/>
        <v>150000</v>
      </c>
      <c r="K87" s="41">
        <f t="shared" si="13"/>
        <v>145000</v>
      </c>
      <c r="L87" s="41">
        <f t="shared" si="14"/>
        <v>1450000</v>
      </c>
      <c r="M87" s="39" t="s">
        <v>54</v>
      </c>
      <c r="N87" s="17" t="s">
        <v>171</v>
      </c>
      <c r="O87" s="17" t="s">
        <v>46</v>
      </c>
      <c r="P87" s="17" t="s">
        <v>46</v>
      </c>
      <c r="Q87" s="17" t="s">
        <v>156</v>
      </c>
      <c r="R87" s="17" t="s">
        <v>56</v>
      </c>
      <c r="S87" s="17" t="s">
        <v>56</v>
      </c>
      <c r="T87" s="17" t="s">
        <v>57</v>
      </c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17" t="s">
        <v>46</v>
      </c>
      <c r="AS87" s="17" t="s">
        <v>46</v>
      </c>
      <c r="AT87" s="22"/>
      <c r="AU87" s="17" t="s">
        <v>172</v>
      </c>
      <c r="AV87" s="22">
        <v>58</v>
      </c>
    </row>
    <row r="88" spans="1:48" ht="30" customHeight="1">
      <c r="A88" s="39"/>
      <c r="B88" s="39"/>
      <c r="C88" s="40"/>
      <c r="D88" s="39"/>
      <c r="E88" s="39"/>
      <c r="F88" s="41"/>
      <c r="G88" s="39"/>
      <c r="H88" s="41"/>
      <c r="I88" s="39"/>
      <c r="J88" s="41"/>
      <c r="K88" s="39"/>
      <c r="L88" s="41"/>
      <c r="M88" s="39"/>
    </row>
    <row r="89" spans="1:48" ht="30" customHeight="1">
      <c r="A89" s="38"/>
      <c r="B89" s="39"/>
      <c r="C89" s="40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48" ht="30" customHeight="1">
      <c r="A90" s="38"/>
      <c r="B90" s="38"/>
      <c r="C90" s="27"/>
      <c r="D90" s="39"/>
      <c r="E90" s="41"/>
      <c r="F90" s="41"/>
      <c r="G90" s="41"/>
      <c r="H90" s="41"/>
      <c r="I90" s="41"/>
      <c r="J90" s="41"/>
      <c r="K90" s="41"/>
      <c r="L90" s="41"/>
      <c r="M90" s="38"/>
    </row>
    <row r="91" spans="1:48" ht="30" customHeight="1">
      <c r="A91" s="38"/>
      <c r="B91" s="38"/>
      <c r="C91" s="27"/>
      <c r="D91" s="39"/>
      <c r="E91" s="41"/>
      <c r="F91" s="41"/>
      <c r="G91" s="41"/>
      <c r="H91" s="41"/>
      <c r="I91" s="41"/>
      <c r="J91" s="41"/>
      <c r="K91" s="41"/>
      <c r="L91" s="41"/>
      <c r="M91" s="38"/>
    </row>
    <row r="92" spans="1:48" ht="30" customHeight="1">
      <c r="A92" s="39"/>
      <c r="B92" s="39"/>
      <c r="C92" s="40"/>
      <c r="D92" s="39"/>
      <c r="E92" s="39"/>
      <c r="F92" s="39"/>
      <c r="G92" s="39"/>
      <c r="H92" s="39"/>
      <c r="I92" s="39"/>
      <c r="J92" s="39"/>
      <c r="K92" s="39"/>
      <c r="L92" s="39"/>
      <c r="M92" s="38"/>
    </row>
    <row r="93" spans="1:48" ht="30" customHeight="1">
      <c r="A93" s="39"/>
      <c r="B93" s="39"/>
      <c r="C93" s="40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48" ht="30" customHeight="1">
      <c r="A94" s="39"/>
      <c r="B94" s="39"/>
      <c r="C94" s="40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48" ht="30" customHeight="1">
      <c r="A95" s="39"/>
      <c r="B95" s="39"/>
      <c r="C95" s="40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48" ht="30" customHeight="1">
      <c r="A96" s="39"/>
      <c r="B96" s="39"/>
      <c r="C96" s="40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4" ht="30" customHeight="1">
      <c r="A97" s="39"/>
      <c r="B97" s="39"/>
      <c r="C97" s="40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4" ht="30" customHeight="1">
      <c r="A98" s="39" t="s">
        <v>64</v>
      </c>
      <c r="B98" s="39"/>
      <c r="C98" s="40"/>
      <c r="D98" s="39"/>
      <c r="E98" s="41"/>
      <c r="F98" s="41">
        <f>SUM(F77:F97)</f>
        <v>8639297</v>
      </c>
      <c r="G98" s="41"/>
      <c r="H98" s="41">
        <f>SUM(H77:H97)</f>
        <v>5190495</v>
      </c>
      <c r="I98" s="41"/>
      <c r="J98" s="41">
        <f>SUM(J77:J97)</f>
        <v>160723</v>
      </c>
      <c r="K98" s="41"/>
      <c r="L98" s="41">
        <f>SUM(L77:L97)</f>
        <v>13990515</v>
      </c>
      <c r="M98" s="39"/>
      <c r="N98" s="14" t="s">
        <v>65</v>
      </c>
    </row>
  </sheetData>
  <mergeCells count="45">
    <mergeCell ref="AR6:AR7"/>
    <mergeCell ref="AS6:AS7"/>
    <mergeCell ref="AT6:AT7"/>
    <mergeCell ref="AU6:AU7"/>
    <mergeCell ref="AV6:AV7"/>
    <mergeCell ref="AQ6:AQ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3:M3"/>
    <mergeCell ref="N6:N7"/>
    <mergeCell ref="O6:O7"/>
    <mergeCell ref="P6:P7"/>
    <mergeCell ref="Q6:Q7"/>
    <mergeCell ref="S6:S7"/>
    <mergeCell ref="A6:A7"/>
    <mergeCell ref="B6:B7"/>
    <mergeCell ref="C6:C7"/>
    <mergeCell ref="D6:D7"/>
    <mergeCell ref="E6:F6"/>
    <mergeCell ref="G6:H6"/>
    <mergeCell ref="I6:J6"/>
    <mergeCell ref="K6:L6"/>
    <mergeCell ref="M6:M7"/>
    <mergeCell ref="R6:R7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scale="56" fitToHeight="0" orientation="landscape" r:id="rId1"/>
  <rowBreaks count="3" manualBreakCount="3">
    <brk id="29" max="16383" man="1"/>
    <brk id="52" max="16383" man="1"/>
    <brk id="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Zeros="0" view="pageBreakPreview" topLeftCell="B1" zoomScale="85" zoomScaleNormal="100" zoomScaleSheetLayoutView="85" workbookViewId="0">
      <selection activeCell="F20" sqref="F20"/>
    </sheetView>
  </sheetViews>
  <sheetFormatPr defaultRowHeight="13.5"/>
  <cols>
    <col min="1" max="1" width="11.625" style="14" hidden="1" customWidth="1"/>
    <col min="2" max="2" width="40.625" style="42" customWidth="1"/>
    <col min="3" max="3" width="30.625" style="42" customWidth="1"/>
    <col min="4" max="4" width="6.625" style="43" customWidth="1"/>
    <col min="5" max="8" width="13.625" style="42" customWidth="1"/>
    <col min="9" max="9" width="8.625" style="43" customWidth="1"/>
    <col min="10" max="10" width="12.625" style="42" customWidth="1"/>
    <col min="11" max="14" width="2.625" style="14" hidden="1" customWidth="1"/>
    <col min="15" max="16384" width="9" style="14"/>
  </cols>
  <sheetData>
    <row r="1" spans="1:14" s="1" customFormat="1" ht="20.100000000000001" customHeight="1">
      <c r="B1" s="1" t="s">
        <v>434</v>
      </c>
      <c r="D1" s="13"/>
      <c r="E1" s="13"/>
      <c r="I1" s="13"/>
    </row>
    <row r="2" spans="1:14" s="1" customFormat="1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11" customFormat="1" ht="39.950000000000003" customHeight="1">
      <c r="A3" s="10"/>
      <c r="B3" s="169" t="s">
        <v>435</v>
      </c>
      <c r="C3" s="169"/>
      <c r="D3" s="169"/>
      <c r="E3" s="169"/>
      <c r="F3" s="169"/>
      <c r="G3" s="169"/>
      <c r="H3" s="169"/>
      <c r="I3" s="169"/>
      <c r="J3" s="169"/>
      <c r="K3" s="10"/>
      <c r="L3" s="10"/>
      <c r="M3" s="10"/>
    </row>
    <row r="4" spans="1:14" s="1" customFormat="1" ht="9.949999999999999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s="1" customFormat="1" ht="24.95" customHeight="1">
      <c r="A5" s="9"/>
      <c r="B5" s="9" t="str">
        <f>공종별집계표!A5</f>
        <v>사업명 : 제부도 명소화 조성사업 가로시설물(벤치공사)</v>
      </c>
      <c r="C5" s="9"/>
      <c r="D5" s="5"/>
      <c r="E5" s="5"/>
      <c r="F5" s="9"/>
      <c r="G5" s="9"/>
      <c r="H5" s="9"/>
      <c r="I5" s="5"/>
      <c r="J5" s="9"/>
      <c r="K5" s="9"/>
      <c r="L5" s="9"/>
      <c r="M5" s="9"/>
    </row>
    <row r="6" spans="1:14" ht="30" customHeight="1">
      <c r="A6" s="15" t="s">
        <v>173</v>
      </c>
      <c r="B6" s="37" t="s">
        <v>0</v>
      </c>
      <c r="C6" s="37" t="s">
        <v>1</v>
      </c>
      <c r="D6" s="37" t="s">
        <v>2</v>
      </c>
      <c r="E6" s="37" t="s">
        <v>436</v>
      </c>
      <c r="F6" s="37" t="s">
        <v>437</v>
      </c>
      <c r="G6" s="37" t="s">
        <v>438</v>
      </c>
      <c r="H6" s="37" t="s">
        <v>174</v>
      </c>
      <c r="I6" s="44" t="s">
        <v>439</v>
      </c>
      <c r="J6" s="37" t="s">
        <v>440</v>
      </c>
      <c r="K6" s="18" t="s">
        <v>176</v>
      </c>
      <c r="L6" s="18" t="s">
        <v>177</v>
      </c>
      <c r="M6" s="18" t="s">
        <v>178</v>
      </c>
      <c r="N6" s="18" t="s">
        <v>179</v>
      </c>
    </row>
    <row r="7" spans="1:14" ht="30" customHeight="1">
      <c r="A7" s="16" t="s">
        <v>75</v>
      </c>
      <c r="B7" s="38" t="s">
        <v>73</v>
      </c>
      <c r="C7" s="38" t="s">
        <v>74</v>
      </c>
      <c r="D7" s="27" t="s">
        <v>70</v>
      </c>
      <c r="E7" s="45">
        <f>일위대가!F10</f>
        <v>6372</v>
      </c>
      <c r="F7" s="45">
        <f>일위대가!H10</f>
        <v>119907</v>
      </c>
      <c r="G7" s="45">
        <f>일위대가!J10</f>
        <v>405</v>
      </c>
      <c r="H7" s="45">
        <f t="shared" ref="H7:H21" si="0">E7+F7+G7</f>
        <v>126684</v>
      </c>
      <c r="I7" s="27" t="s">
        <v>189</v>
      </c>
      <c r="J7" s="38" t="s">
        <v>46</v>
      </c>
      <c r="K7" s="17" t="s">
        <v>46</v>
      </c>
      <c r="L7" s="17" t="s">
        <v>46</v>
      </c>
      <c r="M7" s="17" t="s">
        <v>46</v>
      </c>
      <c r="N7" s="17" t="s">
        <v>46</v>
      </c>
    </row>
    <row r="8" spans="1:14" ht="30" customHeight="1">
      <c r="A8" s="16" t="s">
        <v>82</v>
      </c>
      <c r="B8" s="38" t="s">
        <v>73</v>
      </c>
      <c r="C8" s="38" t="s">
        <v>81</v>
      </c>
      <c r="D8" s="27" t="s">
        <v>70</v>
      </c>
      <c r="E8" s="46">
        <f>일위대가!F14</f>
        <v>1911</v>
      </c>
      <c r="F8" s="45">
        <f>일위대가!H14</f>
        <v>35972</v>
      </c>
      <c r="G8" s="45">
        <f>일위대가!J14</f>
        <v>121</v>
      </c>
      <c r="H8" s="45">
        <f t="shared" si="0"/>
        <v>38004</v>
      </c>
      <c r="I8" s="27" t="s">
        <v>197</v>
      </c>
      <c r="J8" s="38" t="s">
        <v>46</v>
      </c>
      <c r="K8" s="17" t="s">
        <v>46</v>
      </c>
      <c r="L8" s="17" t="s">
        <v>46</v>
      </c>
      <c r="M8" s="17" t="s">
        <v>46</v>
      </c>
      <c r="N8" s="17" t="s">
        <v>46</v>
      </c>
    </row>
    <row r="9" spans="1:14" ht="30" customHeight="1">
      <c r="A9" s="16" t="s">
        <v>92</v>
      </c>
      <c r="B9" s="38" t="s">
        <v>89</v>
      </c>
      <c r="C9" s="38" t="s">
        <v>90</v>
      </c>
      <c r="D9" s="27" t="s">
        <v>91</v>
      </c>
      <c r="E9" s="45">
        <f>일위대가!F18</f>
        <v>317</v>
      </c>
      <c r="F9" s="45">
        <f>일위대가!H18</f>
        <v>6148</v>
      </c>
      <c r="G9" s="45">
        <f>일위대가!J18</f>
        <v>19</v>
      </c>
      <c r="H9" s="45">
        <f t="shared" si="0"/>
        <v>6484</v>
      </c>
      <c r="I9" s="27" t="s">
        <v>200</v>
      </c>
      <c r="J9" s="38" t="s">
        <v>46</v>
      </c>
      <c r="K9" s="17" t="s">
        <v>46</v>
      </c>
      <c r="L9" s="17" t="s">
        <v>46</v>
      </c>
      <c r="M9" s="17" t="s">
        <v>46</v>
      </c>
      <c r="N9" s="17" t="s">
        <v>46</v>
      </c>
    </row>
    <row r="10" spans="1:14" ht="30" customHeight="1">
      <c r="A10" s="16" t="s">
        <v>106</v>
      </c>
      <c r="B10" s="38" t="s">
        <v>103</v>
      </c>
      <c r="C10" s="38" t="s">
        <v>104</v>
      </c>
      <c r="D10" s="27" t="s">
        <v>105</v>
      </c>
      <c r="E10" s="45">
        <f>일위대가!F25</f>
        <v>6788</v>
      </c>
      <c r="F10" s="45">
        <f>일위대가!H25</f>
        <v>26048</v>
      </c>
      <c r="G10" s="45">
        <f>일위대가!J25</f>
        <v>8510</v>
      </c>
      <c r="H10" s="45">
        <f t="shared" si="0"/>
        <v>41346</v>
      </c>
      <c r="I10" s="27" t="s">
        <v>204</v>
      </c>
      <c r="J10" s="38" t="s">
        <v>46</v>
      </c>
      <c r="K10" s="17" t="s">
        <v>205</v>
      </c>
      <c r="L10" s="17" t="s">
        <v>46</v>
      </c>
      <c r="M10" s="17" t="s">
        <v>206</v>
      </c>
      <c r="N10" s="17" t="s">
        <v>57</v>
      </c>
    </row>
    <row r="11" spans="1:14" ht="30" customHeight="1">
      <c r="A11" s="16" t="s">
        <v>114</v>
      </c>
      <c r="B11" s="38" t="s">
        <v>112</v>
      </c>
      <c r="C11" s="38" t="s">
        <v>113</v>
      </c>
      <c r="D11" s="27" t="s">
        <v>70</v>
      </c>
      <c r="E11" s="45">
        <f>일위대가!F31</f>
        <v>28</v>
      </c>
      <c r="F11" s="45">
        <f>일위대가!H31</f>
        <v>12571</v>
      </c>
      <c r="G11" s="45">
        <f>일위대가!J31</f>
        <v>0</v>
      </c>
      <c r="H11" s="45">
        <f t="shared" si="0"/>
        <v>12599</v>
      </c>
      <c r="I11" s="27" t="s">
        <v>225</v>
      </c>
      <c r="J11" s="38" t="s">
        <v>46</v>
      </c>
      <c r="K11" s="17" t="s">
        <v>46</v>
      </c>
      <c r="L11" s="17" t="s">
        <v>46</v>
      </c>
      <c r="M11" s="17" t="s">
        <v>226</v>
      </c>
      <c r="N11" s="17" t="s">
        <v>46</v>
      </c>
    </row>
    <row r="12" spans="1:14" ht="30" customHeight="1">
      <c r="A12" s="16" t="s">
        <v>122</v>
      </c>
      <c r="B12" s="38" t="s">
        <v>120</v>
      </c>
      <c r="C12" s="38" t="s">
        <v>121</v>
      </c>
      <c r="D12" s="27" t="s">
        <v>70</v>
      </c>
      <c r="E12" s="45">
        <f>일위대가!F40</f>
        <v>700</v>
      </c>
      <c r="F12" s="45">
        <f>일위대가!H40</f>
        <v>3322</v>
      </c>
      <c r="G12" s="45">
        <f>일위대가!J40</f>
        <v>0</v>
      </c>
      <c r="H12" s="45">
        <f t="shared" si="0"/>
        <v>4022</v>
      </c>
      <c r="I12" s="27" t="s">
        <v>236</v>
      </c>
      <c r="J12" s="38" t="s">
        <v>46</v>
      </c>
      <c r="K12" s="17" t="s">
        <v>46</v>
      </c>
      <c r="L12" s="17" t="s">
        <v>46</v>
      </c>
      <c r="M12" s="17" t="s">
        <v>237</v>
      </c>
      <c r="N12" s="17" t="s">
        <v>46</v>
      </c>
    </row>
    <row r="13" spans="1:14" ht="30" customHeight="1">
      <c r="A13" s="16" t="s">
        <v>125</v>
      </c>
      <c r="B13" s="38" t="s">
        <v>124</v>
      </c>
      <c r="C13" s="38" t="s">
        <v>104</v>
      </c>
      <c r="D13" s="27" t="s">
        <v>105</v>
      </c>
      <c r="E13" s="45">
        <f>일위대가!F47</f>
        <v>6788</v>
      </c>
      <c r="F13" s="45">
        <f>일위대가!H47</f>
        <v>26048</v>
      </c>
      <c r="G13" s="45">
        <f>일위대가!J47</f>
        <v>8510</v>
      </c>
      <c r="H13" s="45">
        <f t="shared" si="0"/>
        <v>41346</v>
      </c>
      <c r="I13" s="27" t="s">
        <v>262</v>
      </c>
      <c r="J13" s="38" t="s">
        <v>46</v>
      </c>
      <c r="K13" s="17" t="s">
        <v>205</v>
      </c>
      <c r="L13" s="17" t="s">
        <v>46</v>
      </c>
      <c r="M13" s="17" t="s">
        <v>206</v>
      </c>
      <c r="N13" s="17" t="s">
        <v>57</v>
      </c>
    </row>
    <row r="14" spans="1:14" ht="30" customHeight="1">
      <c r="A14" s="16" t="s">
        <v>134</v>
      </c>
      <c r="B14" s="38" t="s">
        <v>132</v>
      </c>
      <c r="C14" s="38" t="s">
        <v>133</v>
      </c>
      <c r="D14" s="27" t="s">
        <v>105</v>
      </c>
      <c r="E14" s="45">
        <f>일위대가!F54</f>
        <v>9405</v>
      </c>
      <c r="F14" s="45">
        <f>일위대가!H54</f>
        <v>29916</v>
      </c>
      <c r="G14" s="45">
        <f>일위대가!J54</f>
        <v>47373</v>
      </c>
      <c r="H14" s="45">
        <f t="shared" si="0"/>
        <v>86694</v>
      </c>
      <c r="I14" s="27" t="s">
        <v>267</v>
      </c>
      <c r="J14" s="38" t="s">
        <v>46</v>
      </c>
      <c r="K14" s="17" t="s">
        <v>205</v>
      </c>
      <c r="L14" s="17" t="s">
        <v>46</v>
      </c>
      <c r="M14" s="17" t="s">
        <v>206</v>
      </c>
      <c r="N14" s="17" t="s">
        <v>57</v>
      </c>
    </row>
    <row r="15" spans="1:14" ht="30" customHeight="1">
      <c r="A15" s="16" t="s">
        <v>193</v>
      </c>
      <c r="B15" s="38" t="s">
        <v>190</v>
      </c>
      <c r="C15" s="38" t="s">
        <v>191</v>
      </c>
      <c r="D15" s="27" t="s">
        <v>192</v>
      </c>
      <c r="E15" s="45">
        <f>일위대가!F59</f>
        <v>236</v>
      </c>
      <c r="F15" s="45">
        <f>일위대가!H59</f>
        <v>4441</v>
      </c>
      <c r="G15" s="45">
        <f>일위대가!J59</f>
        <v>15</v>
      </c>
      <c r="H15" s="45">
        <f t="shared" si="0"/>
        <v>4692</v>
      </c>
      <c r="I15" s="27" t="s">
        <v>276</v>
      </c>
      <c r="J15" s="38" t="s">
        <v>46</v>
      </c>
      <c r="K15" s="17" t="s">
        <v>46</v>
      </c>
      <c r="L15" s="17" t="s">
        <v>46</v>
      </c>
      <c r="M15" s="17" t="s">
        <v>277</v>
      </c>
      <c r="N15" s="17" t="s">
        <v>46</v>
      </c>
    </row>
    <row r="16" spans="1:14" ht="30" customHeight="1">
      <c r="A16" s="16" t="s">
        <v>279</v>
      </c>
      <c r="B16" s="38" t="s">
        <v>278</v>
      </c>
      <c r="C16" s="38" t="s">
        <v>191</v>
      </c>
      <c r="D16" s="27" t="s">
        <v>192</v>
      </c>
      <c r="E16" s="45">
        <f>일위대가!F72</f>
        <v>194</v>
      </c>
      <c r="F16" s="45">
        <f>일위대가!H72</f>
        <v>3536</v>
      </c>
      <c r="G16" s="45">
        <f>일위대가!J72</f>
        <v>13</v>
      </c>
      <c r="H16" s="45">
        <f t="shared" si="0"/>
        <v>3743</v>
      </c>
      <c r="I16" s="27" t="s">
        <v>284</v>
      </c>
      <c r="J16" s="38" t="s">
        <v>46</v>
      </c>
      <c r="K16" s="17" t="s">
        <v>46</v>
      </c>
      <c r="L16" s="17" t="s">
        <v>46</v>
      </c>
      <c r="M16" s="17" t="s">
        <v>277</v>
      </c>
      <c r="N16" s="17" t="s">
        <v>46</v>
      </c>
    </row>
    <row r="17" spans="1:14" ht="30" customHeight="1">
      <c r="A17" s="16" t="s">
        <v>282</v>
      </c>
      <c r="B17" s="38" t="s">
        <v>281</v>
      </c>
      <c r="C17" s="38" t="s">
        <v>191</v>
      </c>
      <c r="D17" s="27" t="s">
        <v>192</v>
      </c>
      <c r="E17" s="45">
        <f>일위대가!F85</f>
        <v>42</v>
      </c>
      <c r="F17" s="45">
        <f>일위대가!H85</f>
        <v>905</v>
      </c>
      <c r="G17" s="45">
        <f>일위대가!J85</f>
        <v>2</v>
      </c>
      <c r="H17" s="45">
        <f t="shared" si="0"/>
        <v>949</v>
      </c>
      <c r="I17" s="27" t="s">
        <v>318</v>
      </c>
      <c r="J17" s="38" t="s">
        <v>46</v>
      </c>
      <c r="K17" s="17" t="s">
        <v>46</v>
      </c>
      <c r="L17" s="17" t="s">
        <v>46</v>
      </c>
      <c r="M17" s="17" t="s">
        <v>277</v>
      </c>
      <c r="N17" s="17" t="s">
        <v>46</v>
      </c>
    </row>
    <row r="18" spans="1:14" ht="30" customHeight="1">
      <c r="A18" s="16" t="s">
        <v>299</v>
      </c>
      <c r="B18" s="38" t="s">
        <v>297</v>
      </c>
      <c r="C18" s="38" t="s">
        <v>298</v>
      </c>
      <c r="D18" s="27" t="s">
        <v>105</v>
      </c>
      <c r="E18" s="46">
        <f>일위대가!F89</f>
        <v>0</v>
      </c>
      <c r="F18" s="46">
        <f>일위대가!H89</f>
        <v>0</v>
      </c>
      <c r="G18" s="45">
        <f>일위대가!J89</f>
        <v>124</v>
      </c>
      <c r="H18" s="45">
        <f t="shared" si="0"/>
        <v>124</v>
      </c>
      <c r="I18" s="27" t="s">
        <v>329</v>
      </c>
      <c r="J18" s="38" t="s">
        <v>46</v>
      </c>
      <c r="K18" s="17" t="s">
        <v>205</v>
      </c>
      <c r="L18" s="17" t="s">
        <v>46</v>
      </c>
      <c r="M18" s="17" t="s">
        <v>330</v>
      </c>
      <c r="N18" s="17" t="s">
        <v>57</v>
      </c>
    </row>
    <row r="19" spans="1:14" ht="30" customHeight="1">
      <c r="A19" s="16" t="s">
        <v>202</v>
      </c>
      <c r="B19" s="38" t="s">
        <v>201</v>
      </c>
      <c r="C19" s="38" t="s">
        <v>191</v>
      </c>
      <c r="D19" s="27" t="s">
        <v>192</v>
      </c>
      <c r="E19" s="45">
        <f>일위대가!F94</f>
        <v>245</v>
      </c>
      <c r="F19" s="45">
        <f>일위대가!H94</f>
        <v>4744</v>
      </c>
      <c r="G19" s="45">
        <f>일위대가!J94</f>
        <v>15</v>
      </c>
      <c r="H19" s="45">
        <f t="shared" si="0"/>
        <v>5004</v>
      </c>
      <c r="I19" s="27" t="s">
        <v>333</v>
      </c>
      <c r="J19" s="38" t="s">
        <v>46</v>
      </c>
      <c r="K19" s="17" t="s">
        <v>46</v>
      </c>
      <c r="L19" s="17" t="s">
        <v>46</v>
      </c>
      <c r="M19" s="17" t="s">
        <v>277</v>
      </c>
      <c r="N19" s="17" t="s">
        <v>46</v>
      </c>
    </row>
    <row r="20" spans="1:14" ht="30" customHeight="1">
      <c r="A20" s="16" t="s">
        <v>335</v>
      </c>
      <c r="B20" s="38" t="s">
        <v>334</v>
      </c>
      <c r="C20" s="38" t="s">
        <v>191</v>
      </c>
      <c r="D20" s="27" t="s">
        <v>192</v>
      </c>
      <c r="E20" s="45">
        <f>일위대가!F107</f>
        <v>201</v>
      </c>
      <c r="F20" s="45">
        <f>일위대가!H107</f>
        <v>3775</v>
      </c>
      <c r="G20" s="45">
        <f>일위대가!J107</f>
        <v>13</v>
      </c>
      <c r="H20" s="45">
        <f t="shared" si="0"/>
        <v>3989</v>
      </c>
      <c r="I20" s="27" t="s">
        <v>340</v>
      </c>
      <c r="J20" s="38" t="s">
        <v>46</v>
      </c>
      <c r="K20" s="17" t="s">
        <v>46</v>
      </c>
      <c r="L20" s="17" t="s">
        <v>46</v>
      </c>
      <c r="M20" s="17" t="s">
        <v>277</v>
      </c>
      <c r="N20" s="17" t="s">
        <v>46</v>
      </c>
    </row>
    <row r="21" spans="1:14" ht="30" customHeight="1">
      <c r="A21" s="16" t="s">
        <v>338</v>
      </c>
      <c r="B21" s="38" t="s">
        <v>337</v>
      </c>
      <c r="C21" s="38" t="s">
        <v>191</v>
      </c>
      <c r="D21" s="27" t="s">
        <v>192</v>
      </c>
      <c r="E21" s="45">
        <f>일위대가!F120</f>
        <v>44</v>
      </c>
      <c r="F21" s="45">
        <f>일위대가!H120</f>
        <v>969</v>
      </c>
      <c r="G21" s="45">
        <f>일위대가!J120</f>
        <v>2</v>
      </c>
      <c r="H21" s="45">
        <f t="shared" si="0"/>
        <v>1015</v>
      </c>
      <c r="I21" s="27" t="s">
        <v>353</v>
      </c>
      <c r="J21" s="38" t="s">
        <v>46</v>
      </c>
      <c r="K21" s="17" t="s">
        <v>46</v>
      </c>
      <c r="L21" s="17" t="s">
        <v>46</v>
      </c>
      <c r="M21" s="17" t="s">
        <v>277</v>
      </c>
      <c r="N21" s="17" t="s">
        <v>46</v>
      </c>
    </row>
  </sheetData>
  <mergeCells count="1">
    <mergeCell ref="B3:J3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120"/>
  <sheetViews>
    <sheetView showZeros="0" view="pageBreakPreview" topLeftCell="A91" zoomScale="85" zoomScaleNormal="100" zoomScaleSheetLayoutView="85" workbookViewId="0">
      <selection activeCell="D103" sqref="D103"/>
    </sheetView>
  </sheetViews>
  <sheetFormatPr defaultRowHeight="13.5"/>
  <cols>
    <col min="1" max="2" width="30.625" style="14" customWidth="1"/>
    <col min="3" max="3" width="6.625" style="33" customWidth="1"/>
    <col min="4" max="4" width="10.75" style="14" bestFit="1" customWidth="1"/>
    <col min="5" max="12" width="13.625" style="14" customWidth="1"/>
    <col min="13" max="13" width="12.625" style="14" customWidth="1"/>
    <col min="14" max="35" width="2.625" style="14" hidden="1" customWidth="1"/>
    <col min="36" max="36" width="1.625" style="14" hidden="1" customWidth="1"/>
    <col min="37" max="37" width="24.625" style="14" hidden="1" customWidth="1"/>
    <col min="38" max="39" width="2.625" style="14" hidden="1" customWidth="1"/>
    <col min="40" max="16384" width="9" style="14"/>
  </cols>
  <sheetData>
    <row r="1" spans="1:128" s="2" customFormat="1" ht="20.100000000000001" customHeight="1">
      <c r="A1" s="1" t="s">
        <v>415</v>
      </c>
      <c r="C1" s="3"/>
      <c r="D1" s="3"/>
    </row>
    <row r="2" spans="1:128" s="2" customFormat="1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</row>
    <row r="3" spans="1:128" s="12" customFormat="1" ht="39.950000000000003" customHeight="1">
      <c r="A3" s="169" t="s">
        <v>416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</row>
    <row r="4" spans="1:128" s="2" customFormat="1" ht="9.949999999999999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</row>
    <row r="5" spans="1:128" s="2" customFormat="1" ht="24.95" customHeight="1">
      <c r="A5" s="9" t="str">
        <f>공종별집계표!A5</f>
        <v>사업명 : 제부도 명소화 조성사업 가로시설물(벤치공사)</v>
      </c>
      <c r="B5" s="9"/>
      <c r="C5" s="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28" ht="30" customHeight="1">
      <c r="A6" s="168" t="s">
        <v>0</v>
      </c>
      <c r="B6" s="168" t="s">
        <v>1</v>
      </c>
      <c r="C6" s="168" t="s">
        <v>2</v>
      </c>
      <c r="D6" s="168" t="s">
        <v>3</v>
      </c>
      <c r="E6" s="168" t="s">
        <v>424</v>
      </c>
      <c r="F6" s="168"/>
      <c r="G6" s="168" t="s">
        <v>425</v>
      </c>
      <c r="H6" s="168"/>
      <c r="I6" s="168" t="s">
        <v>426</v>
      </c>
      <c r="J6" s="168"/>
      <c r="K6" s="168" t="s">
        <v>6</v>
      </c>
      <c r="L6" s="168"/>
      <c r="M6" s="168" t="s">
        <v>7</v>
      </c>
      <c r="N6" s="170" t="s">
        <v>180</v>
      </c>
      <c r="O6" s="170" t="s">
        <v>15</v>
      </c>
      <c r="P6" s="170" t="s">
        <v>17</v>
      </c>
      <c r="Q6" s="170" t="s">
        <v>18</v>
      </c>
      <c r="R6" s="170" t="s">
        <v>19</v>
      </c>
      <c r="S6" s="170" t="s">
        <v>20</v>
      </c>
      <c r="T6" s="170" t="s">
        <v>21</v>
      </c>
      <c r="U6" s="170" t="s">
        <v>22</v>
      </c>
      <c r="V6" s="170" t="s">
        <v>23</v>
      </c>
      <c r="W6" s="170" t="s">
        <v>24</v>
      </c>
      <c r="X6" s="170" t="s">
        <v>25</v>
      </c>
      <c r="Y6" s="170" t="s">
        <v>26</v>
      </c>
      <c r="Z6" s="170" t="s">
        <v>27</v>
      </c>
      <c r="AA6" s="170" t="s">
        <v>28</v>
      </c>
      <c r="AB6" s="170" t="s">
        <v>29</v>
      </c>
      <c r="AC6" s="170" t="s">
        <v>30</v>
      </c>
      <c r="AD6" s="170" t="s">
        <v>181</v>
      </c>
      <c r="AE6" s="170" t="s">
        <v>182</v>
      </c>
      <c r="AF6" s="170" t="s">
        <v>183</v>
      </c>
      <c r="AG6" s="170" t="s">
        <v>184</v>
      </c>
      <c r="AH6" s="170" t="s">
        <v>185</v>
      </c>
      <c r="AI6" s="170" t="s">
        <v>186</v>
      </c>
      <c r="AJ6" s="170" t="s">
        <v>43</v>
      </c>
      <c r="AK6" s="170" t="s">
        <v>187</v>
      </c>
      <c r="AL6" s="18" t="s">
        <v>179</v>
      </c>
      <c r="AM6" s="18" t="s">
        <v>16</v>
      </c>
    </row>
    <row r="7" spans="1:128" ht="30" customHeight="1">
      <c r="A7" s="168"/>
      <c r="B7" s="168"/>
      <c r="C7" s="168"/>
      <c r="D7" s="168"/>
      <c r="E7" s="37" t="s">
        <v>4</v>
      </c>
      <c r="F7" s="37" t="s">
        <v>5</v>
      </c>
      <c r="G7" s="37" t="s">
        <v>4</v>
      </c>
      <c r="H7" s="37" t="s">
        <v>5</v>
      </c>
      <c r="I7" s="37" t="s">
        <v>4</v>
      </c>
      <c r="J7" s="37" t="s">
        <v>5</v>
      </c>
      <c r="K7" s="37" t="s">
        <v>4</v>
      </c>
      <c r="L7" s="37" t="s">
        <v>5</v>
      </c>
      <c r="M7" s="168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</row>
    <row r="8" spans="1:128" ht="30" customHeight="1">
      <c r="A8" s="172" t="s">
        <v>188</v>
      </c>
      <c r="B8" s="172"/>
      <c r="C8" s="172"/>
      <c r="D8" s="172"/>
      <c r="E8" s="173"/>
      <c r="F8" s="174"/>
      <c r="G8" s="173"/>
      <c r="H8" s="174"/>
      <c r="I8" s="173"/>
      <c r="J8" s="174"/>
      <c r="K8" s="173"/>
      <c r="L8" s="174"/>
      <c r="M8" s="172"/>
      <c r="N8" s="18" t="s">
        <v>75</v>
      </c>
    </row>
    <row r="9" spans="1:128" ht="30" customHeight="1">
      <c r="A9" s="16" t="s">
        <v>190</v>
      </c>
      <c r="B9" s="141" t="s">
        <v>519</v>
      </c>
      <c r="C9" s="28" t="s">
        <v>192</v>
      </c>
      <c r="D9" s="19">
        <v>27</v>
      </c>
      <c r="E9" s="20">
        <f>일위대가목록!E15</f>
        <v>236</v>
      </c>
      <c r="F9" s="21">
        <f>TRUNC(E9*D9,1)</f>
        <v>6372</v>
      </c>
      <c r="G9" s="20">
        <f>일위대가목록!F15</f>
        <v>4441</v>
      </c>
      <c r="H9" s="21">
        <f>TRUNC(G9*D9,1)</f>
        <v>119907</v>
      </c>
      <c r="I9" s="20">
        <f>일위대가목록!G15</f>
        <v>15</v>
      </c>
      <c r="J9" s="21">
        <f>TRUNC(I9*D9,1)</f>
        <v>405</v>
      </c>
      <c r="K9" s="20">
        <f>TRUNC(E9+G9+I9,1)</f>
        <v>4692</v>
      </c>
      <c r="L9" s="21">
        <f>TRUNC(F9+H9+J9,1)</f>
        <v>126684</v>
      </c>
      <c r="M9" s="16" t="s">
        <v>46</v>
      </c>
      <c r="N9" s="17" t="s">
        <v>75</v>
      </c>
      <c r="O9" s="17" t="s">
        <v>193</v>
      </c>
      <c r="P9" s="17" t="s">
        <v>57</v>
      </c>
      <c r="Q9" s="17" t="s">
        <v>56</v>
      </c>
      <c r="R9" s="17" t="s">
        <v>56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17" t="s">
        <v>46</v>
      </c>
      <c r="AK9" s="17" t="s">
        <v>194</v>
      </c>
      <c r="AL9" s="17" t="s">
        <v>46</v>
      </c>
      <c r="AM9" s="17" t="s">
        <v>46</v>
      </c>
    </row>
    <row r="10" spans="1:128" ht="30" customHeight="1">
      <c r="A10" s="16" t="s">
        <v>195</v>
      </c>
      <c r="B10" s="16" t="s">
        <v>46</v>
      </c>
      <c r="C10" s="28" t="s">
        <v>46</v>
      </c>
      <c r="D10" s="19"/>
      <c r="E10" s="20"/>
      <c r="F10" s="21">
        <f>TRUNC(SUMIF(N9:N9, N8, F9:F9),0)</f>
        <v>6372</v>
      </c>
      <c r="G10" s="20"/>
      <c r="H10" s="21">
        <f>TRUNC(SUMIF(N9:N9, N8, H9:H9),0)</f>
        <v>119907</v>
      </c>
      <c r="I10" s="20"/>
      <c r="J10" s="21">
        <f>TRUNC(SUMIF(N9:N9, N8, J9:J9),0)</f>
        <v>405</v>
      </c>
      <c r="K10" s="20"/>
      <c r="L10" s="21">
        <f>F10+H10+J10</f>
        <v>126684</v>
      </c>
      <c r="M10" s="16" t="s">
        <v>46</v>
      </c>
      <c r="N10" s="17" t="s">
        <v>65</v>
      </c>
      <c r="O10" s="17" t="s">
        <v>65</v>
      </c>
      <c r="P10" s="17" t="s">
        <v>46</v>
      </c>
      <c r="Q10" s="17" t="s">
        <v>46</v>
      </c>
      <c r="R10" s="17" t="s">
        <v>46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17" t="s">
        <v>46</v>
      </c>
      <c r="AK10" s="17" t="s">
        <v>46</v>
      </c>
      <c r="AL10" s="17" t="s">
        <v>46</v>
      </c>
      <c r="AM10" s="17" t="s">
        <v>46</v>
      </c>
    </row>
    <row r="11" spans="1:128" ht="30" customHeight="1">
      <c r="A11" s="19"/>
      <c r="B11" s="19"/>
      <c r="C11" s="29"/>
      <c r="D11" s="19"/>
      <c r="E11" s="20"/>
      <c r="F11" s="21"/>
      <c r="G11" s="20"/>
      <c r="H11" s="21"/>
      <c r="I11" s="20"/>
      <c r="J11" s="21"/>
      <c r="K11" s="20"/>
      <c r="L11" s="21"/>
      <c r="M11" s="19"/>
    </row>
    <row r="12" spans="1:128" ht="30" customHeight="1">
      <c r="A12" s="172" t="s">
        <v>196</v>
      </c>
      <c r="B12" s="172"/>
      <c r="C12" s="172"/>
      <c r="D12" s="172"/>
      <c r="E12" s="173"/>
      <c r="F12" s="174"/>
      <c r="G12" s="173"/>
      <c r="H12" s="174"/>
      <c r="I12" s="173"/>
      <c r="J12" s="174"/>
      <c r="K12" s="173"/>
      <c r="L12" s="174"/>
      <c r="M12" s="172"/>
      <c r="N12" s="18" t="s">
        <v>82</v>
      </c>
    </row>
    <row r="13" spans="1:128" ht="30" customHeight="1">
      <c r="A13" s="16" t="s">
        <v>190</v>
      </c>
      <c r="B13" s="141" t="s">
        <v>519</v>
      </c>
      <c r="C13" s="28" t="s">
        <v>192</v>
      </c>
      <c r="D13" s="19">
        <v>8.1</v>
      </c>
      <c r="E13" s="20">
        <f>일위대가목록!E15</f>
        <v>236</v>
      </c>
      <c r="F13" s="21">
        <f>TRUNC(E13*D13,1)</f>
        <v>1911.6</v>
      </c>
      <c r="G13" s="20">
        <f>일위대가목록!F15</f>
        <v>4441</v>
      </c>
      <c r="H13" s="21">
        <f>TRUNC(G13*D13,1)</f>
        <v>35972.1</v>
      </c>
      <c r="I13" s="20">
        <f>일위대가목록!G15</f>
        <v>15</v>
      </c>
      <c r="J13" s="21">
        <f>TRUNC(I13*D13,1)</f>
        <v>121.5</v>
      </c>
      <c r="K13" s="20">
        <f>TRUNC(E13+G13+I13,1)</f>
        <v>4692</v>
      </c>
      <c r="L13" s="21">
        <f>TRUNC(F13+H13+J13,1)</f>
        <v>38005.199999999997</v>
      </c>
      <c r="M13" s="16" t="s">
        <v>46</v>
      </c>
      <c r="N13" s="17" t="s">
        <v>82</v>
      </c>
      <c r="O13" s="17" t="s">
        <v>193</v>
      </c>
      <c r="P13" s="17" t="s">
        <v>57</v>
      </c>
      <c r="Q13" s="17" t="s">
        <v>56</v>
      </c>
      <c r="R13" s="17" t="s">
        <v>56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7" t="s">
        <v>46</v>
      </c>
      <c r="AK13" s="17" t="s">
        <v>198</v>
      </c>
      <c r="AL13" s="17" t="s">
        <v>46</v>
      </c>
      <c r="AM13" s="17" t="s">
        <v>46</v>
      </c>
    </row>
    <row r="14" spans="1:128" ht="30" customHeight="1">
      <c r="A14" s="16" t="s">
        <v>195</v>
      </c>
      <c r="B14" s="16" t="s">
        <v>46</v>
      </c>
      <c r="C14" s="28" t="s">
        <v>46</v>
      </c>
      <c r="D14" s="19"/>
      <c r="E14" s="20"/>
      <c r="F14" s="21">
        <f>TRUNC(SUMIF(N13:N13, N12, F13:F13),0)</f>
        <v>1911</v>
      </c>
      <c r="G14" s="20"/>
      <c r="H14" s="21">
        <f>TRUNC(SUMIF(N13:N13, N12, H13:H13),0)</f>
        <v>35972</v>
      </c>
      <c r="I14" s="20"/>
      <c r="J14" s="21">
        <f>TRUNC(SUMIF(N13:N13, N12, J13:J13),0)</f>
        <v>121</v>
      </c>
      <c r="K14" s="20"/>
      <c r="L14" s="21">
        <f>F14+H14+J14</f>
        <v>38004</v>
      </c>
      <c r="M14" s="16" t="s">
        <v>46</v>
      </c>
      <c r="N14" s="17" t="s">
        <v>65</v>
      </c>
      <c r="O14" s="17" t="s">
        <v>65</v>
      </c>
      <c r="P14" s="17" t="s">
        <v>46</v>
      </c>
      <c r="Q14" s="17" t="s">
        <v>46</v>
      </c>
      <c r="R14" s="17" t="s">
        <v>46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17" t="s">
        <v>46</v>
      </c>
      <c r="AK14" s="17" t="s">
        <v>46</v>
      </c>
      <c r="AL14" s="17" t="s">
        <v>46</v>
      </c>
      <c r="AM14" s="17" t="s">
        <v>46</v>
      </c>
    </row>
    <row r="15" spans="1:128" ht="30" customHeight="1">
      <c r="A15" s="19"/>
      <c r="B15" s="19"/>
      <c r="C15" s="29"/>
      <c r="D15" s="19"/>
      <c r="E15" s="20"/>
      <c r="F15" s="21"/>
      <c r="G15" s="20"/>
      <c r="H15" s="21"/>
      <c r="I15" s="20"/>
      <c r="J15" s="21"/>
      <c r="K15" s="20"/>
      <c r="L15" s="21"/>
      <c r="M15" s="19"/>
    </row>
    <row r="16" spans="1:128" ht="30" customHeight="1">
      <c r="A16" s="172" t="s">
        <v>199</v>
      </c>
      <c r="B16" s="172"/>
      <c r="C16" s="172"/>
      <c r="D16" s="172"/>
      <c r="E16" s="173"/>
      <c r="F16" s="174"/>
      <c r="G16" s="173"/>
      <c r="H16" s="174"/>
      <c r="I16" s="173"/>
      <c r="J16" s="174"/>
      <c r="K16" s="173"/>
      <c r="L16" s="174"/>
      <c r="M16" s="172"/>
      <c r="N16" s="18" t="s">
        <v>92</v>
      </c>
    </row>
    <row r="17" spans="1:39" ht="30" customHeight="1">
      <c r="A17" s="16" t="s">
        <v>201</v>
      </c>
      <c r="B17" s="141" t="s">
        <v>519</v>
      </c>
      <c r="C17" s="28" t="s">
        <v>192</v>
      </c>
      <c r="D17" s="19">
        <v>1.296</v>
      </c>
      <c r="E17" s="20">
        <f>일위대가목록!E19</f>
        <v>245</v>
      </c>
      <c r="F17" s="21">
        <f>TRUNC(E17*D17,1)</f>
        <v>317.5</v>
      </c>
      <c r="G17" s="20">
        <f>일위대가목록!F19</f>
        <v>4744</v>
      </c>
      <c r="H17" s="21">
        <f>TRUNC(G17*D17,1)</f>
        <v>6148.2</v>
      </c>
      <c r="I17" s="20">
        <f>일위대가목록!G19</f>
        <v>15</v>
      </c>
      <c r="J17" s="21">
        <f>TRUNC(I17*D17,1)</f>
        <v>19.399999999999999</v>
      </c>
      <c r="K17" s="20">
        <f>TRUNC(E17+G17+I17,1)</f>
        <v>5004</v>
      </c>
      <c r="L17" s="21">
        <f>TRUNC(F17+H17+J17,1)</f>
        <v>6485.1</v>
      </c>
      <c r="M17" s="16" t="s">
        <v>46</v>
      </c>
      <c r="N17" s="17" t="s">
        <v>92</v>
      </c>
      <c r="O17" s="17" t="s">
        <v>202</v>
      </c>
      <c r="P17" s="17" t="s">
        <v>57</v>
      </c>
      <c r="Q17" s="17" t="s">
        <v>56</v>
      </c>
      <c r="R17" s="17" t="s">
        <v>56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17" t="s">
        <v>46</v>
      </c>
      <c r="AK17" s="17" t="s">
        <v>203</v>
      </c>
      <c r="AL17" s="17" t="s">
        <v>46</v>
      </c>
      <c r="AM17" s="17" t="s">
        <v>46</v>
      </c>
    </row>
    <row r="18" spans="1:39" ht="30" customHeight="1">
      <c r="A18" s="16" t="s">
        <v>195</v>
      </c>
      <c r="B18" s="16" t="s">
        <v>46</v>
      </c>
      <c r="C18" s="28" t="s">
        <v>46</v>
      </c>
      <c r="D18" s="19"/>
      <c r="E18" s="20"/>
      <c r="F18" s="21">
        <f>TRUNC(SUMIF(N17:N17, N16, F17:F17),0)</f>
        <v>317</v>
      </c>
      <c r="G18" s="20"/>
      <c r="H18" s="21">
        <f>TRUNC(SUMIF(N17:N17, N16, H17:H17),0)</f>
        <v>6148</v>
      </c>
      <c r="I18" s="20"/>
      <c r="J18" s="21">
        <f>TRUNC(SUMIF(N17:N17, N16, J17:J17),0)</f>
        <v>19</v>
      </c>
      <c r="K18" s="20"/>
      <c r="L18" s="21">
        <f>F18+H18+J18</f>
        <v>6484</v>
      </c>
      <c r="M18" s="16" t="s">
        <v>46</v>
      </c>
      <c r="N18" s="17" t="s">
        <v>65</v>
      </c>
      <c r="O18" s="17" t="s">
        <v>65</v>
      </c>
      <c r="P18" s="17" t="s">
        <v>46</v>
      </c>
      <c r="Q18" s="17" t="s">
        <v>46</v>
      </c>
      <c r="R18" s="17" t="s">
        <v>46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17" t="s">
        <v>46</v>
      </c>
      <c r="AK18" s="17" t="s">
        <v>46</v>
      </c>
      <c r="AL18" s="17" t="s">
        <v>46</v>
      </c>
      <c r="AM18" s="17" t="s">
        <v>46</v>
      </c>
    </row>
    <row r="19" spans="1:39" ht="30" customHeight="1">
      <c r="A19" s="19"/>
      <c r="B19" s="19"/>
      <c r="C19" s="29"/>
      <c r="D19" s="19"/>
      <c r="E19" s="20"/>
      <c r="F19" s="21"/>
      <c r="G19" s="20"/>
      <c r="H19" s="21"/>
      <c r="I19" s="20"/>
      <c r="J19" s="21"/>
      <c r="K19" s="20"/>
      <c r="L19" s="21"/>
      <c r="M19" s="19"/>
    </row>
    <row r="20" spans="1:39" ht="30" customHeight="1">
      <c r="A20" s="172" t="s">
        <v>441</v>
      </c>
      <c r="B20" s="172"/>
      <c r="C20" s="172"/>
      <c r="D20" s="172"/>
      <c r="E20" s="173"/>
      <c r="F20" s="174"/>
      <c r="G20" s="173"/>
      <c r="H20" s="174"/>
      <c r="I20" s="173"/>
      <c r="J20" s="174"/>
      <c r="K20" s="173"/>
      <c r="L20" s="174"/>
      <c r="M20" s="172"/>
      <c r="N20" s="18" t="s">
        <v>106</v>
      </c>
    </row>
    <row r="21" spans="1:39" ht="30" customHeight="1">
      <c r="A21" s="16" t="s">
        <v>103</v>
      </c>
      <c r="B21" s="16" t="s">
        <v>104</v>
      </c>
      <c r="C21" s="28" t="s">
        <v>207</v>
      </c>
      <c r="D21" s="19">
        <v>0.25030000000000002</v>
      </c>
      <c r="E21" s="20">
        <f>단가대비표!P9</f>
        <v>0</v>
      </c>
      <c r="F21" s="21">
        <f>TRUNC(E21*D21,1)</f>
        <v>0</v>
      </c>
      <c r="G21" s="20">
        <f>단가대비표!Q9</f>
        <v>0</v>
      </c>
      <c r="H21" s="21">
        <f>TRUNC(G21*D21,1)</f>
        <v>0</v>
      </c>
      <c r="I21" s="20">
        <f>단가대비표!W9</f>
        <v>34000</v>
      </c>
      <c r="J21" s="21">
        <f>TRUNC(I21*D21,1)</f>
        <v>8510.2000000000007</v>
      </c>
      <c r="K21" s="20">
        <f t="shared" ref="K21:L24" si="0">TRUNC(E21+G21+I21,1)</f>
        <v>34000</v>
      </c>
      <c r="L21" s="21">
        <f t="shared" si="0"/>
        <v>8510.2000000000007</v>
      </c>
      <c r="M21" s="16" t="s">
        <v>208</v>
      </c>
      <c r="N21" s="17" t="s">
        <v>106</v>
      </c>
      <c r="O21" s="17" t="s">
        <v>209</v>
      </c>
      <c r="P21" s="17" t="s">
        <v>56</v>
      </c>
      <c r="Q21" s="17" t="s">
        <v>56</v>
      </c>
      <c r="R21" s="17" t="s">
        <v>57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17" t="s">
        <v>46</v>
      </c>
      <c r="AK21" s="17" t="s">
        <v>210</v>
      </c>
      <c r="AL21" s="17" t="s">
        <v>46</v>
      </c>
      <c r="AM21" s="17" t="s">
        <v>46</v>
      </c>
    </row>
    <row r="22" spans="1:39" ht="30" customHeight="1">
      <c r="A22" s="16" t="s">
        <v>211</v>
      </c>
      <c r="B22" s="16" t="s">
        <v>212</v>
      </c>
      <c r="C22" s="28" t="s">
        <v>213</v>
      </c>
      <c r="D22" s="19">
        <v>5.0999999999999996</v>
      </c>
      <c r="E22" s="20">
        <f>단가대비표!P12</f>
        <v>1109.3</v>
      </c>
      <c r="F22" s="21">
        <f>TRUNC(E22*D22,1)</f>
        <v>5657.4</v>
      </c>
      <c r="G22" s="20">
        <f>단가대비표!Q12</f>
        <v>0</v>
      </c>
      <c r="H22" s="21">
        <f>TRUNC(G22*D22,1)</f>
        <v>0</v>
      </c>
      <c r="I22" s="20">
        <f>단가대비표!W12</f>
        <v>0</v>
      </c>
      <c r="J22" s="21">
        <f>TRUNC(I22*D22,1)</f>
        <v>0</v>
      </c>
      <c r="K22" s="20">
        <f t="shared" si="0"/>
        <v>1109.3</v>
      </c>
      <c r="L22" s="21">
        <f t="shared" si="0"/>
        <v>5657.4</v>
      </c>
      <c r="M22" s="16" t="s">
        <v>46</v>
      </c>
      <c r="N22" s="17" t="s">
        <v>106</v>
      </c>
      <c r="O22" s="17" t="s">
        <v>214</v>
      </c>
      <c r="P22" s="17" t="s">
        <v>56</v>
      </c>
      <c r="Q22" s="17" t="s">
        <v>56</v>
      </c>
      <c r="R22" s="17" t="s">
        <v>57</v>
      </c>
      <c r="S22" s="22"/>
      <c r="T22" s="22"/>
      <c r="U22" s="22"/>
      <c r="V22" s="22">
        <v>1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17" t="s">
        <v>46</v>
      </c>
      <c r="AK22" s="17" t="s">
        <v>215</v>
      </c>
      <c r="AL22" s="17" t="s">
        <v>46</v>
      </c>
      <c r="AM22" s="17" t="s">
        <v>46</v>
      </c>
    </row>
    <row r="23" spans="1:39" ht="30" customHeight="1">
      <c r="A23" s="16" t="s">
        <v>216</v>
      </c>
      <c r="B23" s="16" t="s">
        <v>217</v>
      </c>
      <c r="C23" s="28" t="s">
        <v>218</v>
      </c>
      <c r="D23" s="19">
        <v>1</v>
      </c>
      <c r="E23" s="20">
        <f>TRUNC(SUMIF(V21:V24, RIGHTB(O23, 1), F21:F24)*U23, 2)</f>
        <v>1131.48</v>
      </c>
      <c r="F23" s="21">
        <f>TRUNC(E23*D23,1)</f>
        <v>1131.4000000000001</v>
      </c>
      <c r="G23" s="20">
        <v>0</v>
      </c>
      <c r="H23" s="21">
        <f>TRUNC(G23*D23,1)</f>
        <v>0</v>
      </c>
      <c r="I23" s="20">
        <v>0</v>
      </c>
      <c r="J23" s="21">
        <f>TRUNC(I23*D23,1)</f>
        <v>0</v>
      </c>
      <c r="K23" s="20">
        <f t="shared" si="0"/>
        <v>1131.4000000000001</v>
      </c>
      <c r="L23" s="21">
        <f t="shared" si="0"/>
        <v>1131.4000000000001</v>
      </c>
      <c r="M23" s="16" t="s">
        <v>46</v>
      </c>
      <c r="N23" s="17" t="s">
        <v>106</v>
      </c>
      <c r="O23" s="17" t="s">
        <v>219</v>
      </c>
      <c r="P23" s="17" t="s">
        <v>56</v>
      </c>
      <c r="Q23" s="17" t="s">
        <v>56</v>
      </c>
      <c r="R23" s="17" t="s">
        <v>56</v>
      </c>
      <c r="S23" s="22">
        <v>0</v>
      </c>
      <c r="T23" s="22">
        <v>0</v>
      </c>
      <c r="U23" s="22">
        <v>0.2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7" t="s">
        <v>46</v>
      </c>
      <c r="AK23" s="17" t="s">
        <v>220</v>
      </c>
      <c r="AL23" s="17" t="s">
        <v>46</v>
      </c>
      <c r="AM23" s="17" t="s">
        <v>46</v>
      </c>
    </row>
    <row r="24" spans="1:39" ht="30" customHeight="1">
      <c r="A24" s="16" t="s">
        <v>221</v>
      </c>
      <c r="B24" s="16" t="s">
        <v>222</v>
      </c>
      <c r="C24" s="28" t="s">
        <v>61</v>
      </c>
      <c r="D24" s="19">
        <v>1</v>
      </c>
      <c r="E24" s="20">
        <f>TRUNC(단가대비표!P42*TRUNC(1/8*16/12*25/20, 6), 1)</f>
        <v>0</v>
      </c>
      <c r="F24" s="21">
        <f>TRUNC(E24*D24,1)</f>
        <v>0</v>
      </c>
      <c r="G24" s="20">
        <f>TRUNC(단가대비표!Q42*TRUNC(1/8*16/12*25/20, 6), 1)</f>
        <v>26048</v>
      </c>
      <c r="H24" s="21">
        <f>TRUNC(G24*D24,1)</f>
        <v>26048</v>
      </c>
      <c r="I24" s="20">
        <f>TRUNC(단가대비표!W42*TRUNC(1/8*16/12*25/20, 6), 1)</f>
        <v>0</v>
      </c>
      <c r="J24" s="21">
        <f>TRUNC(I24*D24,1)</f>
        <v>0</v>
      </c>
      <c r="K24" s="20">
        <f t="shared" si="0"/>
        <v>26048</v>
      </c>
      <c r="L24" s="21">
        <f t="shared" si="0"/>
        <v>26048</v>
      </c>
      <c r="M24" s="16" t="s">
        <v>46</v>
      </c>
      <c r="N24" s="17" t="s">
        <v>106</v>
      </c>
      <c r="O24" s="17" t="s">
        <v>223</v>
      </c>
      <c r="P24" s="17" t="s">
        <v>56</v>
      </c>
      <c r="Q24" s="17" t="s">
        <v>56</v>
      </c>
      <c r="R24" s="17" t="s">
        <v>57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17" t="s">
        <v>46</v>
      </c>
      <c r="AK24" s="17" t="s">
        <v>224</v>
      </c>
      <c r="AL24" s="17" t="s">
        <v>57</v>
      </c>
      <c r="AM24" s="17" t="s">
        <v>46</v>
      </c>
    </row>
    <row r="25" spans="1:39" ht="30" customHeight="1">
      <c r="A25" s="16" t="s">
        <v>195</v>
      </c>
      <c r="B25" s="16" t="s">
        <v>46</v>
      </c>
      <c r="C25" s="28" t="s">
        <v>46</v>
      </c>
      <c r="D25" s="19"/>
      <c r="E25" s="20"/>
      <c r="F25" s="21">
        <f>TRUNC(SUMIF(N21:N24, N20, F21:F24),0)</f>
        <v>6788</v>
      </c>
      <c r="G25" s="20"/>
      <c r="H25" s="21">
        <f>TRUNC(SUMIF(N21:N24, N20, H21:H24),0)</f>
        <v>26048</v>
      </c>
      <c r="I25" s="20"/>
      <c r="J25" s="21">
        <f>TRUNC(SUMIF(N21:N24, N20, J21:J24),0)</f>
        <v>8510</v>
      </c>
      <c r="K25" s="20"/>
      <c r="L25" s="21">
        <f>F25+H25+J25</f>
        <v>41346</v>
      </c>
      <c r="M25" s="16" t="s">
        <v>46</v>
      </c>
      <c r="N25" s="17" t="s">
        <v>65</v>
      </c>
      <c r="O25" s="17" t="s">
        <v>65</v>
      </c>
      <c r="P25" s="17" t="s">
        <v>46</v>
      </c>
      <c r="Q25" s="17" t="s">
        <v>46</v>
      </c>
      <c r="R25" s="17" t="s">
        <v>46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17" t="s">
        <v>46</v>
      </c>
      <c r="AK25" s="17" t="s">
        <v>46</v>
      </c>
      <c r="AL25" s="17" t="s">
        <v>46</v>
      </c>
      <c r="AM25" s="17" t="s">
        <v>46</v>
      </c>
    </row>
    <row r="26" spans="1:39" ht="30" customHeight="1">
      <c r="A26" s="19"/>
      <c r="B26" s="19"/>
      <c r="C26" s="29"/>
      <c r="D26" s="19"/>
      <c r="E26" s="20"/>
      <c r="F26" s="21"/>
      <c r="G26" s="20"/>
      <c r="H26" s="21"/>
      <c r="I26" s="20"/>
      <c r="J26" s="21"/>
      <c r="K26" s="20"/>
      <c r="L26" s="21"/>
      <c r="M26" s="19"/>
    </row>
    <row r="27" spans="1:39" ht="30" customHeight="1">
      <c r="A27" s="172" t="s">
        <v>442</v>
      </c>
      <c r="B27" s="172"/>
      <c r="C27" s="172"/>
      <c r="D27" s="172"/>
      <c r="E27" s="173"/>
      <c r="F27" s="174"/>
      <c r="G27" s="173"/>
      <c r="H27" s="174"/>
      <c r="I27" s="173"/>
      <c r="J27" s="174"/>
      <c r="K27" s="173"/>
      <c r="L27" s="174"/>
      <c r="M27" s="172"/>
      <c r="N27" s="18" t="s">
        <v>114</v>
      </c>
    </row>
    <row r="28" spans="1:39" ht="30" customHeight="1">
      <c r="A28" s="16" t="s">
        <v>227</v>
      </c>
      <c r="B28" s="16" t="s">
        <v>228</v>
      </c>
      <c r="C28" s="28" t="s">
        <v>192</v>
      </c>
      <c r="D28" s="19">
        <v>0.03</v>
      </c>
      <c r="E28" s="20">
        <f>단가대비표!P16</f>
        <v>935</v>
      </c>
      <c r="F28" s="21">
        <f>TRUNC(E28*D28,1)</f>
        <v>28</v>
      </c>
      <c r="G28" s="20">
        <f>단가대비표!Q16</f>
        <v>0</v>
      </c>
      <c r="H28" s="21">
        <f>TRUNC(G28*D28,1)</f>
        <v>0</v>
      </c>
      <c r="I28" s="20">
        <f>단가대비표!W16</f>
        <v>0</v>
      </c>
      <c r="J28" s="21">
        <f>TRUNC(I28*D28,1)</f>
        <v>0</v>
      </c>
      <c r="K28" s="20">
        <f t="shared" ref="K28:L30" si="1">TRUNC(E28+G28+I28,1)</f>
        <v>935</v>
      </c>
      <c r="L28" s="21">
        <f t="shared" si="1"/>
        <v>28</v>
      </c>
      <c r="M28" s="16" t="s">
        <v>46</v>
      </c>
      <c r="N28" s="17" t="s">
        <v>114</v>
      </c>
      <c r="O28" s="17" t="s">
        <v>229</v>
      </c>
      <c r="P28" s="17" t="s">
        <v>56</v>
      </c>
      <c r="Q28" s="17" t="s">
        <v>56</v>
      </c>
      <c r="R28" s="17" t="s">
        <v>57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17" t="s">
        <v>46</v>
      </c>
      <c r="AK28" s="17" t="s">
        <v>230</v>
      </c>
      <c r="AL28" s="17" t="s">
        <v>46</v>
      </c>
      <c r="AM28" s="17" t="s">
        <v>46</v>
      </c>
    </row>
    <row r="29" spans="1:39" ht="30" customHeight="1">
      <c r="A29" s="16" t="s">
        <v>231</v>
      </c>
      <c r="B29" s="16" t="s">
        <v>222</v>
      </c>
      <c r="C29" s="28" t="s">
        <v>61</v>
      </c>
      <c r="D29" s="19">
        <v>7.4999999999999997E-2</v>
      </c>
      <c r="E29" s="20">
        <f>단가대비표!P39</f>
        <v>0</v>
      </c>
      <c r="F29" s="21">
        <f>TRUNC(E29*D29,1)</f>
        <v>0</v>
      </c>
      <c r="G29" s="20">
        <f>단가대비표!Q39</f>
        <v>158297</v>
      </c>
      <c r="H29" s="21">
        <f>TRUNC(G29*D29,1)</f>
        <v>11872.2</v>
      </c>
      <c r="I29" s="20">
        <f>단가대비표!W39</f>
        <v>0</v>
      </c>
      <c r="J29" s="21">
        <f>TRUNC(I29*D29,1)</f>
        <v>0</v>
      </c>
      <c r="K29" s="20">
        <f t="shared" si="1"/>
        <v>158297</v>
      </c>
      <c r="L29" s="21">
        <f t="shared" si="1"/>
        <v>11872.2</v>
      </c>
      <c r="M29" s="16" t="s">
        <v>46</v>
      </c>
      <c r="N29" s="17" t="s">
        <v>114</v>
      </c>
      <c r="O29" s="17" t="s">
        <v>232</v>
      </c>
      <c r="P29" s="17" t="s">
        <v>56</v>
      </c>
      <c r="Q29" s="17" t="s">
        <v>56</v>
      </c>
      <c r="R29" s="17" t="s">
        <v>57</v>
      </c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17" t="s">
        <v>46</v>
      </c>
      <c r="AK29" s="17" t="s">
        <v>233</v>
      </c>
      <c r="AL29" s="17" t="s">
        <v>46</v>
      </c>
      <c r="AM29" s="17" t="s">
        <v>46</v>
      </c>
    </row>
    <row r="30" spans="1:39" ht="30" customHeight="1">
      <c r="A30" s="16" t="s">
        <v>59</v>
      </c>
      <c r="B30" s="16" t="s">
        <v>222</v>
      </c>
      <c r="C30" s="28" t="s">
        <v>61</v>
      </c>
      <c r="D30" s="19">
        <v>7.0000000000000001E-3</v>
      </c>
      <c r="E30" s="20">
        <f>단가대비표!P34</f>
        <v>0</v>
      </c>
      <c r="F30" s="21">
        <f>TRUNC(E30*D30,1)</f>
        <v>0</v>
      </c>
      <c r="G30" s="20">
        <f>단가대비표!Q34</f>
        <v>99882</v>
      </c>
      <c r="H30" s="21">
        <f>TRUNC(G30*D30,1)</f>
        <v>699.1</v>
      </c>
      <c r="I30" s="20">
        <f>단가대비표!W34</f>
        <v>0</v>
      </c>
      <c r="J30" s="21">
        <f>TRUNC(I30*D30,1)</f>
        <v>0</v>
      </c>
      <c r="K30" s="20">
        <f t="shared" si="1"/>
        <v>99882</v>
      </c>
      <c r="L30" s="21">
        <f t="shared" si="1"/>
        <v>699.1</v>
      </c>
      <c r="M30" s="16" t="s">
        <v>46</v>
      </c>
      <c r="N30" s="17" t="s">
        <v>114</v>
      </c>
      <c r="O30" s="17" t="s">
        <v>234</v>
      </c>
      <c r="P30" s="17" t="s">
        <v>56</v>
      </c>
      <c r="Q30" s="17" t="s">
        <v>56</v>
      </c>
      <c r="R30" s="17" t="s">
        <v>57</v>
      </c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17" t="s">
        <v>46</v>
      </c>
      <c r="AK30" s="17" t="s">
        <v>235</v>
      </c>
      <c r="AL30" s="17" t="s">
        <v>46</v>
      </c>
      <c r="AM30" s="17" t="s">
        <v>46</v>
      </c>
    </row>
    <row r="31" spans="1:39" ht="30" customHeight="1">
      <c r="A31" s="16" t="s">
        <v>195</v>
      </c>
      <c r="B31" s="16" t="s">
        <v>46</v>
      </c>
      <c r="C31" s="28" t="s">
        <v>46</v>
      </c>
      <c r="D31" s="19"/>
      <c r="E31" s="20"/>
      <c r="F31" s="21">
        <f>TRUNC(SUMIF(N28:N30, N27, F28:F30),0)</f>
        <v>28</v>
      </c>
      <c r="G31" s="20"/>
      <c r="H31" s="21">
        <f>TRUNC(SUMIF(N28:N30, N27, H28:H30),0)</f>
        <v>12571</v>
      </c>
      <c r="I31" s="20"/>
      <c r="J31" s="21">
        <f>TRUNC(SUMIF(N28:N30, N27, J28:J30),0)</f>
        <v>0</v>
      </c>
      <c r="K31" s="20"/>
      <c r="L31" s="21">
        <f>F31+H31+J31</f>
        <v>12599</v>
      </c>
      <c r="M31" s="16" t="s">
        <v>46</v>
      </c>
      <c r="N31" s="17" t="s">
        <v>65</v>
      </c>
      <c r="O31" s="17" t="s">
        <v>65</v>
      </c>
      <c r="P31" s="17" t="s">
        <v>46</v>
      </c>
      <c r="Q31" s="17" t="s">
        <v>46</v>
      </c>
      <c r="R31" s="17" t="s">
        <v>46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17" t="s">
        <v>46</v>
      </c>
      <c r="AK31" s="17" t="s">
        <v>46</v>
      </c>
      <c r="AL31" s="17" t="s">
        <v>46</v>
      </c>
      <c r="AM31" s="17" t="s">
        <v>46</v>
      </c>
    </row>
    <row r="32" spans="1:39" ht="30" customHeight="1">
      <c r="A32" s="19"/>
      <c r="B32" s="19"/>
      <c r="C32" s="29"/>
      <c r="D32" s="19"/>
      <c r="E32" s="20"/>
      <c r="F32" s="21"/>
      <c r="G32" s="20"/>
      <c r="H32" s="21"/>
      <c r="I32" s="20"/>
      <c r="J32" s="21"/>
      <c r="K32" s="20"/>
      <c r="L32" s="21"/>
      <c r="M32" s="19"/>
    </row>
    <row r="33" spans="1:39" ht="30" customHeight="1">
      <c r="A33" s="172" t="s">
        <v>443</v>
      </c>
      <c r="B33" s="172"/>
      <c r="C33" s="172"/>
      <c r="D33" s="172"/>
      <c r="E33" s="173"/>
      <c r="F33" s="174"/>
      <c r="G33" s="173"/>
      <c r="H33" s="174"/>
      <c r="I33" s="173"/>
      <c r="J33" s="174"/>
      <c r="K33" s="173"/>
      <c r="L33" s="174"/>
      <c r="M33" s="172"/>
      <c r="N33" s="18" t="s">
        <v>122</v>
      </c>
    </row>
    <row r="34" spans="1:39" ht="30" customHeight="1">
      <c r="A34" s="16" t="s">
        <v>238</v>
      </c>
      <c r="B34" s="16" t="s">
        <v>239</v>
      </c>
      <c r="C34" s="28" t="s">
        <v>213</v>
      </c>
      <c r="D34" s="19">
        <v>9.0999999999999998E-2</v>
      </c>
      <c r="E34" s="20">
        <f>단가대비표!P30</f>
        <v>6983</v>
      </c>
      <c r="F34" s="21">
        <f t="shared" ref="F34:F39" si="2">TRUNC(E34*D34,1)</f>
        <v>635.4</v>
      </c>
      <c r="G34" s="20">
        <f>단가대비표!Q30</f>
        <v>0</v>
      </c>
      <c r="H34" s="21">
        <f t="shared" ref="H34:H39" si="3">TRUNC(G34*D34,1)</f>
        <v>0</v>
      </c>
      <c r="I34" s="20">
        <f>단가대비표!W30</f>
        <v>0</v>
      </c>
      <c r="J34" s="21">
        <f t="shared" ref="J34:J39" si="4">TRUNC(I34*D34,1)</f>
        <v>0</v>
      </c>
      <c r="K34" s="20">
        <f t="shared" ref="K34:L39" si="5">TRUNC(E34+G34+I34,1)</f>
        <v>6983</v>
      </c>
      <c r="L34" s="21">
        <f t="shared" si="5"/>
        <v>635.4</v>
      </c>
      <c r="M34" s="16" t="s">
        <v>46</v>
      </c>
      <c r="N34" s="17" t="s">
        <v>122</v>
      </c>
      <c r="O34" s="17" t="s">
        <v>240</v>
      </c>
      <c r="P34" s="17" t="s">
        <v>56</v>
      </c>
      <c r="Q34" s="17" t="s">
        <v>56</v>
      </c>
      <c r="R34" s="17" t="s">
        <v>57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17" t="s">
        <v>46</v>
      </c>
      <c r="AK34" s="17" t="s">
        <v>241</v>
      </c>
      <c r="AL34" s="17" t="s">
        <v>46</v>
      </c>
      <c r="AM34" s="17" t="s">
        <v>46</v>
      </c>
    </row>
    <row r="35" spans="1:39" ht="30" customHeight="1">
      <c r="A35" s="16" t="s">
        <v>242</v>
      </c>
      <c r="B35" s="16" t="s">
        <v>243</v>
      </c>
      <c r="C35" s="28" t="s">
        <v>213</v>
      </c>
      <c r="D35" s="19">
        <v>8.0000000000000002E-3</v>
      </c>
      <c r="E35" s="20">
        <f>단가대비표!P31</f>
        <v>1780</v>
      </c>
      <c r="F35" s="21">
        <f t="shared" si="2"/>
        <v>14.2</v>
      </c>
      <c r="G35" s="20">
        <f>단가대비표!Q31</f>
        <v>0</v>
      </c>
      <c r="H35" s="21">
        <f t="shared" si="3"/>
        <v>0</v>
      </c>
      <c r="I35" s="20">
        <f>단가대비표!W31</f>
        <v>0</v>
      </c>
      <c r="J35" s="21">
        <f t="shared" si="4"/>
        <v>0</v>
      </c>
      <c r="K35" s="20">
        <f t="shared" si="5"/>
        <v>1780</v>
      </c>
      <c r="L35" s="21">
        <f t="shared" si="5"/>
        <v>14.2</v>
      </c>
      <c r="M35" s="16" t="s">
        <v>46</v>
      </c>
      <c r="N35" s="17" t="s">
        <v>122</v>
      </c>
      <c r="O35" s="17" t="s">
        <v>244</v>
      </c>
      <c r="P35" s="17" t="s">
        <v>56</v>
      </c>
      <c r="Q35" s="17" t="s">
        <v>56</v>
      </c>
      <c r="R35" s="17" t="s">
        <v>57</v>
      </c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17" t="s">
        <v>46</v>
      </c>
      <c r="AK35" s="17" t="s">
        <v>245</v>
      </c>
      <c r="AL35" s="17" t="s">
        <v>46</v>
      </c>
      <c r="AM35" s="17" t="s">
        <v>46</v>
      </c>
    </row>
    <row r="36" spans="1:39" ht="30" customHeight="1">
      <c r="A36" s="16" t="s">
        <v>246</v>
      </c>
      <c r="B36" s="16" t="s">
        <v>247</v>
      </c>
      <c r="C36" s="28" t="s">
        <v>192</v>
      </c>
      <c r="D36" s="19">
        <v>6.0000000000000001E-3</v>
      </c>
      <c r="E36" s="20">
        <f>단가대비표!P17</f>
        <v>1430</v>
      </c>
      <c r="F36" s="21">
        <f t="shared" si="2"/>
        <v>8.5</v>
      </c>
      <c r="G36" s="20">
        <f>단가대비표!Q17</f>
        <v>0</v>
      </c>
      <c r="H36" s="21">
        <f t="shared" si="3"/>
        <v>0</v>
      </c>
      <c r="I36" s="20">
        <f>단가대비표!W17</f>
        <v>0</v>
      </c>
      <c r="J36" s="21">
        <f t="shared" si="4"/>
        <v>0</v>
      </c>
      <c r="K36" s="20">
        <f t="shared" si="5"/>
        <v>1430</v>
      </c>
      <c r="L36" s="21">
        <f t="shared" si="5"/>
        <v>8.5</v>
      </c>
      <c r="M36" s="16" t="s">
        <v>248</v>
      </c>
      <c r="N36" s="17" t="s">
        <v>122</v>
      </c>
      <c r="O36" s="17" t="s">
        <v>249</v>
      </c>
      <c r="P36" s="17" t="s">
        <v>56</v>
      </c>
      <c r="Q36" s="17" t="s">
        <v>56</v>
      </c>
      <c r="R36" s="17" t="s">
        <v>57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17" t="s">
        <v>46</v>
      </c>
      <c r="AK36" s="17" t="s">
        <v>250</v>
      </c>
      <c r="AL36" s="17" t="s">
        <v>46</v>
      </c>
      <c r="AM36" s="17" t="s">
        <v>46</v>
      </c>
    </row>
    <row r="37" spans="1:39" ht="30" customHeight="1">
      <c r="A37" s="16" t="s">
        <v>251</v>
      </c>
      <c r="B37" s="16" t="s">
        <v>252</v>
      </c>
      <c r="C37" s="28" t="s">
        <v>213</v>
      </c>
      <c r="D37" s="19">
        <v>0.02</v>
      </c>
      <c r="E37" s="20">
        <f>단가대비표!P13</f>
        <v>1295.5999999999999</v>
      </c>
      <c r="F37" s="21">
        <f t="shared" si="2"/>
        <v>25.9</v>
      </c>
      <c r="G37" s="20">
        <f>단가대비표!Q13</f>
        <v>0</v>
      </c>
      <c r="H37" s="21">
        <f t="shared" si="3"/>
        <v>0</v>
      </c>
      <c r="I37" s="20">
        <f>단가대비표!W13</f>
        <v>0</v>
      </c>
      <c r="J37" s="21">
        <f t="shared" si="4"/>
        <v>0</v>
      </c>
      <c r="K37" s="20">
        <f t="shared" si="5"/>
        <v>1295.5999999999999</v>
      </c>
      <c r="L37" s="21">
        <f t="shared" si="5"/>
        <v>25.9</v>
      </c>
      <c r="M37" s="16" t="s">
        <v>46</v>
      </c>
      <c r="N37" s="17" t="s">
        <v>122</v>
      </c>
      <c r="O37" s="17" t="s">
        <v>253</v>
      </c>
      <c r="P37" s="17" t="s">
        <v>56</v>
      </c>
      <c r="Q37" s="17" t="s">
        <v>56</v>
      </c>
      <c r="R37" s="17" t="s">
        <v>57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17" t="s">
        <v>46</v>
      </c>
      <c r="AK37" s="17" t="s">
        <v>254</v>
      </c>
      <c r="AL37" s="17" t="s">
        <v>46</v>
      </c>
      <c r="AM37" s="17" t="s">
        <v>46</v>
      </c>
    </row>
    <row r="38" spans="1:39" ht="30" customHeight="1">
      <c r="A38" s="16" t="s">
        <v>255</v>
      </c>
      <c r="B38" s="16" t="s">
        <v>256</v>
      </c>
      <c r="C38" s="28" t="s">
        <v>192</v>
      </c>
      <c r="D38" s="19">
        <v>0.01</v>
      </c>
      <c r="E38" s="20">
        <f>단가대비표!P32</f>
        <v>1640</v>
      </c>
      <c r="F38" s="21">
        <f t="shared" si="2"/>
        <v>16.399999999999999</v>
      </c>
      <c r="G38" s="20">
        <f>단가대비표!Q32</f>
        <v>0</v>
      </c>
      <c r="H38" s="21">
        <f t="shared" si="3"/>
        <v>0</v>
      </c>
      <c r="I38" s="20">
        <f>단가대비표!W32</f>
        <v>0</v>
      </c>
      <c r="J38" s="21">
        <f t="shared" si="4"/>
        <v>0</v>
      </c>
      <c r="K38" s="20">
        <f t="shared" si="5"/>
        <v>1640</v>
      </c>
      <c r="L38" s="21">
        <f t="shared" si="5"/>
        <v>16.399999999999999</v>
      </c>
      <c r="M38" s="16" t="s">
        <v>46</v>
      </c>
      <c r="N38" s="17" t="s">
        <v>122</v>
      </c>
      <c r="O38" s="17" t="s">
        <v>257</v>
      </c>
      <c r="P38" s="17" t="s">
        <v>56</v>
      </c>
      <c r="Q38" s="17" t="s">
        <v>56</v>
      </c>
      <c r="R38" s="17" t="s">
        <v>57</v>
      </c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17" t="s">
        <v>46</v>
      </c>
      <c r="AK38" s="17" t="s">
        <v>258</v>
      </c>
      <c r="AL38" s="17" t="s">
        <v>46</v>
      </c>
      <c r="AM38" s="17" t="s">
        <v>46</v>
      </c>
    </row>
    <row r="39" spans="1:39" ht="30" customHeight="1">
      <c r="A39" s="16" t="s">
        <v>259</v>
      </c>
      <c r="B39" s="16" t="s">
        <v>222</v>
      </c>
      <c r="C39" s="28" t="s">
        <v>61</v>
      </c>
      <c r="D39" s="19">
        <v>2.4E-2</v>
      </c>
      <c r="E39" s="20">
        <f>단가대비표!P40</f>
        <v>0</v>
      </c>
      <c r="F39" s="21">
        <f t="shared" si="2"/>
        <v>0</v>
      </c>
      <c r="G39" s="20">
        <f>단가대비표!Q40</f>
        <v>138445</v>
      </c>
      <c r="H39" s="21">
        <f t="shared" si="3"/>
        <v>3322.6</v>
      </c>
      <c r="I39" s="20">
        <f>단가대비표!W40</f>
        <v>0</v>
      </c>
      <c r="J39" s="21">
        <f t="shared" si="4"/>
        <v>0</v>
      </c>
      <c r="K39" s="20">
        <f t="shared" si="5"/>
        <v>138445</v>
      </c>
      <c r="L39" s="21">
        <f t="shared" si="5"/>
        <v>3322.6</v>
      </c>
      <c r="M39" s="16" t="s">
        <v>46</v>
      </c>
      <c r="N39" s="17" t="s">
        <v>122</v>
      </c>
      <c r="O39" s="17" t="s">
        <v>260</v>
      </c>
      <c r="P39" s="17" t="s">
        <v>56</v>
      </c>
      <c r="Q39" s="17" t="s">
        <v>56</v>
      </c>
      <c r="R39" s="17" t="s">
        <v>57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17" t="s">
        <v>46</v>
      </c>
      <c r="AK39" s="17" t="s">
        <v>261</v>
      </c>
      <c r="AL39" s="17" t="s">
        <v>46</v>
      </c>
      <c r="AM39" s="17" t="s">
        <v>46</v>
      </c>
    </row>
    <row r="40" spans="1:39" ht="30" customHeight="1">
      <c r="A40" s="16" t="s">
        <v>195</v>
      </c>
      <c r="B40" s="16" t="s">
        <v>46</v>
      </c>
      <c r="C40" s="28" t="s">
        <v>46</v>
      </c>
      <c r="D40" s="19"/>
      <c r="E40" s="20"/>
      <c r="F40" s="21">
        <f>TRUNC(SUMIF(N34:N39, N33, F34:F39),0)</f>
        <v>700</v>
      </c>
      <c r="G40" s="20"/>
      <c r="H40" s="21">
        <f>TRUNC(SUMIF(N34:N39, N33, H34:H39),0)</f>
        <v>3322</v>
      </c>
      <c r="I40" s="20"/>
      <c r="J40" s="21">
        <f>TRUNC(SUMIF(N34:N39, N33, J34:J39),0)</f>
        <v>0</v>
      </c>
      <c r="K40" s="20"/>
      <c r="L40" s="21">
        <f>F40+H40+J40</f>
        <v>4022</v>
      </c>
      <c r="M40" s="16" t="s">
        <v>46</v>
      </c>
      <c r="N40" s="17" t="s">
        <v>65</v>
      </c>
      <c r="O40" s="17" t="s">
        <v>65</v>
      </c>
      <c r="P40" s="17" t="s">
        <v>46</v>
      </c>
      <c r="Q40" s="17" t="s">
        <v>46</v>
      </c>
      <c r="R40" s="17" t="s">
        <v>46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17" t="s">
        <v>46</v>
      </c>
      <c r="AK40" s="17" t="s">
        <v>46</v>
      </c>
      <c r="AL40" s="17" t="s">
        <v>46</v>
      </c>
      <c r="AM40" s="17" t="s">
        <v>46</v>
      </c>
    </row>
    <row r="41" spans="1:39" ht="30" customHeight="1">
      <c r="A41" s="19"/>
      <c r="B41" s="19"/>
      <c r="C41" s="29"/>
      <c r="D41" s="19"/>
      <c r="E41" s="20"/>
      <c r="F41" s="21"/>
      <c r="G41" s="20"/>
      <c r="H41" s="21"/>
      <c r="I41" s="20"/>
      <c r="J41" s="21"/>
      <c r="K41" s="20"/>
      <c r="L41" s="21"/>
      <c r="M41" s="19"/>
    </row>
    <row r="42" spans="1:39" ht="30" customHeight="1">
      <c r="A42" s="172" t="s">
        <v>444</v>
      </c>
      <c r="B42" s="172"/>
      <c r="C42" s="172"/>
      <c r="D42" s="172"/>
      <c r="E42" s="173"/>
      <c r="F42" s="174"/>
      <c r="G42" s="173"/>
      <c r="H42" s="174"/>
      <c r="I42" s="173"/>
      <c r="J42" s="174"/>
      <c r="K42" s="173"/>
      <c r="L42" s="174"/>
      <c r="M42" s="172"/>
      <c r="N42" s="18" t="s">
        <v>125</v>
      </c>
    </row>
    <row r="43" spans="1:39" ht="30" customHeight="1">
      <c r="A43" s="16" t="s">
        <v>103</v>
      </c>
      <c r="B43" s="16" t="s">
        <v>104</v>
      </c>
      <c r="C43" s="28" t="s">
        <v>207</v>
      </c>
      <c r="D43" s="19">
        <v>0.25030000000000002</v>
      </c>
      <c r="E43" s="20">
        <f>단가대비표!P9</f>
        <v>0</v>
      </c>
      <c r="F43" s="21">
        <f>TRUNC(E43*D43,1)</f>
        <v>0</v>
      </c>
      <c r="G43" s="20">
        <f>단가대비표!Q9</f>
        <v>0</v>
      </c>
      <c r="H43" s="21">
        <f>TRUNC(G43*D43,1)</f>
        <v>0</v>
      </c>
      <c r="I43" s="20">
        <f>단가대비표!W9</f>
        <v>34000</v>
      </c>
      <c r="J43" s="21">
        <f>TRUNC(I43*D43,1)</f>
        <v>8510.2000000000007</v>
      </c>
      <c r="K43" s="20">
        <f t="shared" ref="K43:L46" si="6">TRUNC(E43+G43+I43,1)</f>
        <v>34000</v>
      </c>
      <c r="L43" s="21">
        <f t="shared" si="6"/>
        <v>8510.2000000000007</v>
      </c>
      <c r="M43" s="16" t="s">
        <v>208</v>
      </c>
      <c r="N43" s="17" t="s">
        <v>125</v>
      </c>
      <c r="O43" s="17" t="s">
        <v>209</v>
      </c>
      <c r="P43" s="17" t="s">
        <v>56</v>
      </c>
      <c r="Q43" s="17" t="s">
        <v>56</v>
      </c>
      <c r="R43" s="17" t="s">
        <v>57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17" t="s">
        <v>46</v>
      </c>
      <c r="AK43" s="17" t="s">
        <v>263</v>
      </c>
      <c r="AL43" s="17" t="s">
        <v>46</v>
      </c>
      <c r="AM43" s="17" t="s">
        <v>46</v>
      </c>
    </row>
    <row r="44" spans="1:39" ht="30" customHeight="1">
      <c r="A44" s="16" t="s">
        <v>211</v>
      </c>
      <c r="B44" s="16" t="s">
        <v>212</v>
      </c>
      <c r="C44" s="28" t="s">
        <v>213</v>
      </c>
      <c r="D44" s="19">
        <v>5.0999999999999996</v>
      </c>
      <c r="E44" s="20">
        <f>단가대비표!P12</f>
        <v>1109.3</v>
      </c>
      <c r="F44" s="21">
        <f>TRUNC(E44*D44,1)</f>
        <v>5657.4</v>
      </c>
      <c r="G44" s="20">
        <f>단가대비표!Q12</f>
        <v>0</v>
      </c>
      <c r="H44" s="21">
        <f>TRUNC(G44*D44,1)</f>
        <v>0</v>
      </c>
      <c r="I44" s="20">
        <f>단가대비표!W12</f>
        <v>0</v>
      </c>
      <c r="J44" s="21">
        <f>TRUNC(I44*D44,1)</f>
        <v>0</v>
      </c>
      <c r="K44" s="20">
        <f t="shared" si="6"/>
        <v>1109.3</v>
      </c>
      <c r="L44" s="21">
        <f t="shared" si="6"/>
        <v>5657.4</v>
      </c>
      <c r="M44" s="16" t="s">
        <v>46</v>
      </c>
      <c r="N44" s="17" t="s">
        <v>125</v>
      </c>
      <c r="O44" s="17" t="s">
        <v>214</v>
      </c>
      <c r="P44" s="17" t="s">
        <v>56</v>
      </c>
      <c r="Q44" s="17" t="s">
        <v>56</v>
      </c>
      <c r="R44" s="17" t="s">
        <v>57</v>
      </c>
      <c r="S44" s="22"/>
      <c r="T44" s="22"/>
      <c r="U44" s="22"/>
      <c r="V44" s="22">
        <v>1</v>
      </c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17" t="s">
        <v>46</v>
      </c>
      <c r="AK44" s="17" t="s">
        <v>264</v>
      </c>
      <c r="AL44" s="17" t="s">
        <v>46</v>
      </c>
      <c r="AM44" s="17" t="s">
        <v>46</v>
      </c>
    </row>
    <row r="45" spans="1:39" ht="30" customHeight="1">
      <c r="A45" s="16" t="s">
        <v>216</v>
      </c>
      <c r="B45" s="16" t="s">
        <v>217</v>
      </c>
      <c r="C45" s="28" t="s">
        <v>218</v>
      </c>
      <c r="D45" s="19">
        <v>1</v>
      </c>
      <c r="E45" s="20">
        <f>TRUNC(SUMIF(V43:V46, RIGHTB(O45, 1), F43:F46)*U45, 2)</f>
        <v>1131.48</v>
      </c>
      <c r="F45" s="21">
        <f>TRUNC(E45*D45,1)</f>
        <v>1131.4000000000001</v>
      </c>
      <c r="G45" s="20">
        <v>0</v>
      </c>
      <c r="H45" s="21">
        <f>TRUNC(G45*D45,1)</f>
        <v>0</v>
      </c>
      <c r="I45" s="20">
        <v>0</v>
      </c>
      <c r="J45" s="21">
        <f>TRUNC(I45*D45,1)</f>
        <v>0</v>
      </c>
      <c r="K45" s="20">
        <f t="shared" si="6"/>
        <v>1131.4000000000001</v>
      </c>
      <c r="L45" s="21">
        <f t="shared" si="6"/>
        <v>1131.4000000000001</v>
      </c>
      <c r="M45" s="16" t="s">
        <v>46</v>
      </c>
      <c r="N45" s="17" t="s">
        <v>125</v>
      </c>
      <c r="O45" s="17" t="s">
        <v>219</v>
      </c>
      <c r="P45" s="17" t="s">
        <v>56</v>
      </c>
      <c r="Q45" s="17" t="s">
        <v>56</v>
      </c>
      <c r="R45" s="17" t="s">
        <v>56</v>
      </c>
      <c r="S45" s="22">
        <v>0</v>
      </c>
      <c r="T45" s="22">
        <v>0</v>
      </c>
      <c r="U45" s="22">
        <v>0.2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17" t="s">
        <v>46</v>
      </c>
      <c r="AK45" s="17" t="s">
        <v>265</v>
      </c>
      <c r="AL45" s="17" t="s">
        <v>46</v>
      </c>
      <c r="AM45" s="17" t="s">
        <v>46</v>
      </c>
    </row>
    <row r="46" spans="1:39" ht="30" customHeight="1">
      <c r="A46" s="16" t="s">
        <v>221</v>
      </c>
      <c r="B46" s="16" t="s">
        <v>222</v>
      </c>
      <c r="C46" s="28" t="s">
        <v>61</v>
      </c>
      <c r="D46" s="19">
        <v>1</v>
      </c>
      <c r="E46" s="20">
        <f>TRUNC(단가대비표!P42*TRUNC(1/8*16/12*25/20, 6), 1)</f>
        <v>0</v>
      </c>
      <c r="F46" s="21">
        <f>TRUNC(E46*D46,1)</f>
        <v>0</v>
      </c>
      <c r="G46" s="20">
        <f>TRUNC(단가대비표!Q42*TRUNC(1/8*16/12*25/20, 6), 1)</f>
        <v>26048</v>
      </c>
      <c r="H46" s="21">
        <f>TRUNC(G46*D46,1)</f>
        <v>26048</v>
      </c>
      <c r="I46" s="20">
        <f>TRUNC(단가대비표!W42*TRUNC(1/8*16/12*25/20, 6), 1)</f>
        <v>0</v>
      </c>
      <c r="J46" s="21">
        <f>TRUNC(I46*D46,1)</f>
        <v>0</v>
      </c>
      <c r="K46" s="20">
        <f t="shared" si="6"/>
        <v>26048</v>
      </c>
      <c r="L46" s="21">
        <f t="shared" si="6"/>
        <v>26048</v>
      </c>
      <c r="M46" s="16" t="s">
        <v>46</v>
      </c>
      <c r="N46" s="17" t="s">
        <v>125</v>
      </c>
      <c r="O46" s="17" t="s">
        <v>223</v>
      </c>
      <c r="P46" s="17" t="s">
        <v>56</v>
      </c>
      <c r="Q46" s="17" t="s">
        <v>56</v>
      </c>
      <c r="R46" s="17" t="s">
        <v>57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17" t="s">
        <v>46</v>
      </c>
      <c r="AK46" s="17" t="s">
        <v>266</v>
      </c>
      <c r="AL46" s="17" t="s">
        <v>57</v>
      </c>
      <c r="AM46" s="17" t="s">
        <v>46</v>
      </c>
    </row>
    <row r="47" spans="1:39" ht="30" customHeight="1">
      <c r="A47" s="16" t="s">
        <v>195</v>
      </c>
      <c r="B47" s="16" t="s">
        <v>46</v>
      </c>
      <c r="C47" s="28" t="s">
        <v>46</v>
      </c>
      <c r="D47" s="19"/>
      <c r="E47" s="20"/>
      <c r="F47" s="21">
        <f>TRUNC(SUMIF(N43:N46, N42, F43:F46),0)</f>
        <v>6788</v>
      </c>
      <c r="G47" s="20"/>
      <c r="H47" s="21">
        <f>TRUNC(SUMIF(N43:N46, N42, H43:H46),0)</f>
        <v>26048</v>
      </c>
      <c r="I47" s="20"/>
      <c r="J47" s="21">
        <f>TRUNC(SUMIF(N43:N46, N42, J43:J46),0)</f>
        <v>8510</v>
      </c>
      <c r="K47" s="20"/>
      <c r="L47" s="21">
        <f>F47+H47+J47</f>
        <v>41346</v>
      </c>
      <c r="M47" s="16" t="s">
        <v>46</v>
      </c>
      <c r="N47" s="17" t="s">
        <v>65</v>
      </c>
      <c r="O47" s="17" t="s">
        <v>65</v>
      </c>
      <c r="P47" s="17" t="s">
        <v>46</v>
      </c>
      <c r="Q47" s="17" t="s">
        <v>46</v>
      </c>
      <c r="R47" s="17" t="s">
        <v>46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17" t="s">
        <v>46</v>
      </c>
      <c r="AK47" s="17" t="s">
        <v>46</v>
      </c>
      <c r="AL47" s="17" t="s">
        <v>46</v>
      </c>
      <c r="AM47" s="17" t="s">
        <v>46</v>
      </c>
    </row>
    <row r="48" spans="1:39" ht="30" customHeight="1">
      <c r="A48" s="19"/>
      <c r="B48" s="19"/>
      <c r="C48" s="29"/>
      <c r="D48" s="19"/>
      <c r="E48" s="20"/>
      <c r="F48" s="21"/>
      <c r="G48" s="20"/>
      <c r="H48" s="21"/>
      <c r="I48" s="20"/>
      <c r="J48" s="21"/>
      <c r="K48" s="20"/>
      <c r="L48" s="21"/>
      <c r="M48" s="19"/>
    </row>
    <row r="49" spans="1:39" ht="30" customHeight="1">
      <c r="A49" s="172" t="s">
        <v>445</v>
      </c>
      <c r="B49" s="172"/>
      <c r="C49" s="172"/>
      <c r="D49" s="172"/>
      <c r="E49" s="173"/>
      <c r="F49" s="174"/>
      <c r="G49" s="173"/>
      <c r="H49" s="174"/>
      <c r="I49" s="173"/>
      <c r="J49" s="174"/>
      <c r="K49" s="173"/>
      <c r="L49" s="174"/>
      <c r="M49" s="172"/>
      <c r="N49" s="18" t="s">
        <v>134</v>
      </c>
    </row>
    <row r="50" spans="1:39" ht="30" customHeight="1">
      <c r="A50" s="16" t="s">
        <v>132</v>
      </c>
      <c r="B50" s="16" t="s">
        <v>133</v>
      </c>
      <c r="C50" s="28" t="s">
        <v>207</v>
      </c>
      <c r="D50" s="19">
        <v>0.1991</v>
      </c>
      <c r="E50" s="20">
        <f>단가대비표!P8</f>
        <v>0</v>
      </c>
      <c r="F50" s="21">
        <f>TRUNC(E50*D50,1)</f>
        <v>0</v>
      </c>
      <c r="G50" s="20">
        <f>단가대비표!Q8</f>
        <v>0</v>
      </c>
      <c r="H50" s="21">
        <f>TRUNC(G50*D50,1)</f>
        <v>0</v>
      </c>
      <c r="I50" s="20">
        <f>단가대비표!W8</f>
        <v>237936</v>
      </c>
      <c r="J50" s="21">
        <f>TRUNC(I50*D50,1)</f>
        <v>47373</v>
      </c>
      <c r="K50" s="20">
        <f t="shared" ref="K50:L53" si="7">TRUNC(E50+G50+I50,1)</f>
        <v>237936</v>
      </c>
      <c r="L50" s="21">
        <f t="shared" si="7"/>
        <v>47373</v>
      </c>
      <c r="M50" s="16" t="s">
        <v>208</v>
      </c>
      <c r="N50" s="17" t="s">
        <v>134</v>
      </c>
      <c r="O50" s="17" t="s">
        <v>268</v>
      </c>
      <c r="P50" s="17" t="s">
        <v>56</v>
      </c>
      <c r="Q50" s="17" t="s">
        <v>56</v>
      </c>
      <c r="R50" s="17" t="s">
        <v>57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17" t="s">
        <v>46</v>
      </c>
      <c r="AK50" s="17" t="s">
        <v>269</v>
      </c>
      <c r="AL50" s="17" t="s">
        <v>46</v>
      </c>
      <c r="AM50" s="17" t="s">
        <v>46</v>
      </c>
    </row>
    <row r="51" spans="1:39" ht="30" customHeight="1">
      <c r="A51" s="16" t="s">
        <v>211</v>
      </c>
      <c r="B51" s="16" t="s">
        <v>212</v>
      </c>
      <c r="C51" s="28" t="s">
        <v>213</v>
      </c>
      <c r="D51" s="19">
        <v>6.1</v>
      </c>
      <c r="E51" s="20">
        <f>단가대비표!P12</f>
        <v>1109.3</v>
      </c>
      <c r="F51" s="21">
        <f>TRUNC(E51*D51,1)</f>
        <v>6766.7</v>
      </c>
      <c r="G51" s="20">
        <f>단가대비표!Q12</f>
        <v>0</v>
      </c>
      <c r="H51" s="21">
        <f>TRUNC(G51*D51,1)</f>
        <v>0</v>
      </c>
      <c r="I51" s="20">
        <f>단가대비표!W12</f>
        <v>0</v>
      </c>
      <c r="J51" s="21">
        <f>TRUNC(I51*D51,1)</f>
        <v>0</v>
      </c>
      <c r="K51" s="20">
        <f t="shared" si="7"/>
        <v>1109.3</v>
      </c>
      <c r="L51" s="21">
        <f t="shared" si="7"/>
        <v>6766.7</v>
      </c>
      <c r="M51" s="16" t="s">
        <v>46</v>
      </c>
      <c r="N51" s="17" t="s">
        <v>134</v>
      </c>
      <c r="O51" s="17" t="s">
        <v>214</v>
      </c>
      <c r="P51" s="17" t="s">
        <v>56</v>
      </c>
      <c r="Q51" s="17" t="s">
        <v>56</v>
      </c>
      <c r="R51" s="17" t="s">
        <v>57</v>
      </c>
      <c r="S51" s="22"/>
      <c r="T51" s="22"/>
      <c r="U51" s="22"/>
      <c r="V51" s="22">
        <v>1</v>
      </c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17" t="s">
        <v>46</v>
      </c>
      <c r="AK51" s="17" t="s">
        <v>270</v>
      </c>
      <c r="AL51" s="17" t="s">
        <v>46</v>
      </c>
      <c r="AM51" s="17" t="s">
        <v>46</v>
      </c>
    </row>
    <row r="52" spans="1:39" ht="30" customHeight="1">
      <c r="A52" s="16" t="s">
        <v>216</v>
      </c>
      <c r="B52" s="16" t="s">
        <v>271</v>
      </c>
      <c r="C52" s="28" t="s">
        <v>218</v>
      </c>
      <c r="D52" s="19">
        <v>1</v>
      </c>
      <c r="E52" s="20">
        <f>TRUNC(SUMIF(V50:V53, RIGHTB(O52, 1), F50:F53)*U52, 2)</f>
        <v>2639.01</v>
      </c>
      <c r="F52" s="21">
        <f>TRUNC(E52*D52,1)</f>
        <v>2639</v>
      </c>
      <c r="G52" s="20">
        <v>0</v>
      </c>
      <c r="H52" s="21">
        <f>TRUNC(G52*D52,1)</f>
        <v>0</v>
      </c>
      <c r="I52" s="20">
        <v>0</v>
      </c>
      <c r="J52" s="21">
        <f>TRUNC(I52*D52,1)</f>
        <v>0</v>
      </c>
      <c r="K52" s="20">
        <f t="shared" si="7"/>
        <v>2639</v>
      </c>
      <c r="L52" s="21">
        <f t="shared" si="7"/>
        <v>2639</v>
      </c>
      <c r="M52" s="16" t="s">
        <v>46</v>
      </c>
      <c r="N52" s="17" t="s">
        <v>134</v>
      </c>
      <c r="O52" s="17" t="s">
        <v>219</v>
      </c>
      <c r="P52" s="17" t="s">
        <v>56</v>
      </c>
      <c r="Q52" s="17" t="s">
        <v>56</v>
      </c>
      <c r="R52" s="17" t="s">
        <v>56</v>
      </c>
      <c r="S52" s="22">
        <v>0</v>
      </c>
      <c r="T52" s="22">
        <v>0</v>
      </c>
      <c r="U52" s="22">
        <v>0.39</v>
      </c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17" t="s">
        <v>46</v>
      </c>
      <c r="AK52" s="17" t="s">
        <v>272</v>
      </c>
      <c r="AL52" s="17" t="s">
        <v>46</v>
      </c>
      <c r="AM52" s="17" t="s">
        <v>46</v>
      </c>
    </row>
    <row r="53" spans="1:39" ht="30" customHeight="1">
      <c r="A53" s="16" t="s">
        <v>273</v>
      </c>
      <c r="B53" s="16" t="s">
        <v>222</v>
      </c>
      <c r="C53" s="28" t="s">
        <v>61</v>
      </c>
      <c r="D53" s="19">
        <v>1</v>
      </c>
      <c r="E53" s="20">
        <f>TRUNC(단가대비표!P41*TRUNC(1/8*16/12*25/20, 6), 1)</f>
        <v>0</v>
      </c>
      <c r="F53" s="21">
        <f>TRUNC(E53*D53,1)</f>
        <v>0</v>
      </c>
      <c r="G53" s="20">
        <f>TRUNC(단가대비표!Q41*TRUNC(1/8*16/12*25/20, 6), 1)</f>
        <v>29916.799999999999</v>
      </c>
      <c r="H53" s="21">
        <f>TRUNC(G53*D53,1)</f>
        <v>29916.799999999999</v>
      </c>
      <c r="I53" s="20">
        <f>TRUNC(단가대비표!W41*TRUNC(1/8*16/12*25/20, 6), 1)</f>
        <v>0</v>
      </c>
      <c r="J53" s="21">
        <f>TRUNC(I53*D53,1)</f>
        <v>0</v>
      </c>
      <c r="K53" s="20">
        <f t="shared" si="7"/>
        <v>29916.799999999999</v>
      </c>
      <c r="L53" s="21">
        <f t="shared" si="7"/>
        <v>29916.799999999999</v>
      </c>
      <c r="M53" s="16" t="s">
        <v>46</v>
      </c>
      <c r="N53" s="17" t="s">
        <v>134</v>
      </c>
      <c r="O53" s="17" t="s">
        <v>274</v>
      </c>
      <c r="P53" s="17" t="s">
        <v>56</v>
      </c>
      <c r="Q53" s="17" t="s">
        <v>56</v>
      </c>
      <c r="R53" s="17" t="s">
        <v>57</v>
      </c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17" t="s">
        <v>46</v>
      </c>
      <c r="AK53" s="17" t="s">
        <v>275</v>
      </c>
      <c r="AL53" s="17" t="s">
        <v>57</v>
      </c>
      <c r="AM53" s="17" t="s">
        <v>46</v>
      </c>
    </row>
    <row r="54" spans="1:39" ht="30" customHeight="1">
      <c r="A54" s="16" t="s">
        <v>195</v>
      </c>
      <c r="B54" s="16" t="s">
        <v>46</v>
      </c>
      <c r="C54" s="28" t="s">
        <v>46</v>
      </c>
      <c r="D54" s="19"/>
      <c r="E54" s="20"/>
      <c r="F54" s="21">
        <f>TRUNC(SUMIF(N50:N53, N49, F50:F53),0)</f>
        <v>9405</v>
      </c>
      <c r="G54" s="20"/>
      <c r="H54" s="21">
        <f>TRUNC(SUMIF(N50:N53, N49, H50:H53),0)</f>
        <v>29916</v>
      </c>
      <c r="I54" s="20"/>
      <c r="J54" s="21">
        <f>TRUNC(SUMIF(N50:N53, N49, J50:J53),0)</f>
        <v>47373</v>
      </c>
      <c r="K54" s="20"/>
      <c r="L54" s="21">
        <f>F54+H54+J54</f>
        <v>86694</v>
      </c>
      <c r="M54" s="16" t="s">
        <v>46</v>
      </c>
      <c r="N54" s="17" t="s">
        <v>65</v>
      </c>
      <c r="O54" s="17" t="s">
        <v>65</v>
      </c>
      <c r="P54" s="17" t="s">
        <v>46</v>
      </c>
      <c r="Q54" s="17" t="s">
        <v>46</v>
      </c>
      <c r="R54" s="17" t="s">
        <v>46</v>
      </c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17" t="s">
        <v>46</v>
      </c>
      <c r="AK54" s="17" t="s">
        <v>46</v>
      </c>
      <c r="AL54" s="17" t="s">
        <v>46</v>
      </c>
      <c r="AM54" s="17" t="s">
        <v>46</v>
      </c>
    </row>
    <row r="55" spans="1:39" ht="30" customHeight="1">
      <c r="A55" s="19"/>
      <c r="B55" s="19"/>
      <c r="C55" s="29"/>
      <c r="D55" s="19"/>
      <c r="E55" s="20"/>
      <c r="F55" s="21"/>
      <c r="G55" s="20"/>
      <c r="H55" s="21"/>
      <c r="I55" s="20"/>
      <c r="J55" s="21"/>
      <c r="K55" s="20"/>
      <c r="L55" s="21"/>
      <c r="M55" s="19"/>
    </row>
    <row r="56" spans="1:39" ht="30" customHeight="1">
      <c r="A56" s="172" t="s">
        <v>518</v>
      </c>
      <c r="B56" s="172"/>
      <c r="C56" s="172"/>
      <c r="D56" s="172"/>
      <c r="E56" s="173"/>
      <c r="F56" s="174"/>
      <c r="G56" s="173"/>
      <c r="H56" s="174"/>
      <c r="I56" s="173"/>
      <c r="J56" s="174"/>
      <c r="K56" s="173"/>
      <c r="L56" s="174"/>
      <c r="M56" s="172"/>
      <c r="N56" s="18" t="s">
        <v>193</v>
      </c>
    </row>
    <row r="57" spans="1:39" ht="30" customHeight="1">
      <c r="A57" s="16" t="s">
        <v>278</v>
      </c>
      <c r="B57" s="141" t="s">
        <v>519</v>
      </c>
      <c r="C57" s="28" t="s">
        <v>192</v>
      </c>
      <c r="D57" s="19">
        <v>1</v>
      </c>
      <c r="E57" s="20">
        <f>일위대가목록!E16</f>
        <v>194</v>
      </c>
      <c r="F57" s="21">
        <f>TRUNC(E57*D57,1)</f>
        <v>194</v>
      </c>
      <c r="G57" s="20">
        <f>일위대가목록!F16</f>
        <v>3536</v>
      </c>
      <c r="H57" s="21">
        <f>TRUNC(G57*D57,1)</f>
        <v>3536</v>
      </c>
      <c r="I57" s="20">
        <f>일위대가목록!G16</f>
        <v>13</v>
      </c>
      <c r="J57" s="21">
        <f>TRUNC(I57*D57,1)</f>
        <v>13</v>
      </c>
      <c r="K57" s="20">
        <f>TRUNC(E57+G57+I57,1)</f>
        <v>3743</v>
      </c>
      <c r="L57" s="21">
        <f>TRUNC(F57+H57+J57,1)</f>
        <v>3743</v>
      </c>
      <c r="M57" s="16" t="s">
        <v>46</v>
      </c>
      <c r="N57" s="17" t="s">
        <v>193</v>
      </c>
      <c r="O57" s="17" t="s">
        <v>279</v>
      </c>
      <c r="P57" s="17" t="s">
        <v>57</v>
      </c>
      <c r="Q57" s="17" t="s">
        <v>56</v>
      </c>
      <c r="R57" s="17" t="s">
        <v>56</v>
      </c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17" t="s">
        <v>46</v>
      </c>
      <c r="AK57" s="17" t="s">
        <v>280</v>
      </c>
      <c r="AL57" s="17" t="s">
        <v>46</v>
      </c>
      <c r="AM57" s="17" t="s">
        <v>46</v>
      </c>
    </row>
    <row r="58" spans="1:39" ht="30" customHeight="1">
      <c r="A58" s="16" t="s">
        <v>281</v>
      </c>
      <c r="B58" s="141" t="s">
        <v>519</v>
      </c>
      <c r="C58" s="28" t="s">
        <v>192</v>
      </c>
      <c r="D58" s="19">
        <v>1</v>
      </c>
      <c r="E58" s="20">
        <f>일위대가목록!E17</f>
        <v>42</v>
      </c>
      <c r="F58" s="21">
        <f>TRUNC(E58*D58,1)</f>
        <v>42</v>
      </c>
      <c r="G58" s="20">
        <f>일위대가목록!F17</f>
        <v>905</v>
      </c>
      <c r="H58" s="21">
        <f>TRUNC(G58*D58,1)</f>
        <v>905</v>
      </c>
      <c r="I58" s="20">
        <f>일위대가목록!G17</f>
        <v>2</v>
      </c>
      <c r="J58" s="21">
        <f>TRUNC(I58*D58,1)</f>
        <v>2</v>
      </c>
      <c r="K58" s="20">
        <f>TRUNC(E58+G58+I58,1)</f>
        <v>949</v>
      </c>
      <c r="L58" s="21">
        <f>TRUNC(F58+H58+J58,1)</f>
        <v>949</v>
      </c>
      <c r="M58" s="16" t="s">
        <v>46</v>
      </c>
      <c r="N58" s="17" t="s">
        <v>193</v>
      </c>
      <c r="O58" s="17" t="s">
        <v>282</v>
      </c>
      <c r="P58" s="17" t="s">
        <v>57</v>
      </c>
      <c r="Q58" s="17" t="s">
        <v>56</v>
      </c>
      <c r="R58" s="17" t="s">
        <v>56</v>
      </c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17" t="s">
        <v>46</v>
      </c>
      <c r="AK58" s="17" t="s">
        <v>283</v>
      </c>
      <c r="AL58" s="17" t="s">
        <v>46</v>
      </c>
      <c r="AM58" s="17" t="s">
        <v>46</v>
      </c>
    </row>
    <row r="59" spans="1:39" ht="30" customHeight="1">
      <c r="A59" s="16" t="s">
        <v>195</v>
      </c>
      <c r="B59" s="16" t="s">
        <v>46</v>
      </c>
      <c r="C59" s="28" t="s">
        <v>46</v>
      </c>
      <c r="D59" s="19"/>
      <c r="E59" s="20"/>
      <c r="F59" s="21">
        <f>TRUNC(SUMIF(N57:N58, N56, F57:F58),0)</f>
        <v>236</v>
      </c>
      <c r="G59" s="20"/>
      <c r="H59" s="21">
        <f>TRUNC(SUMIF(N57:N58, N56, H57:H58),0)</f>
        <v>4441</v>
      </c>
      <c r="I59" s="20"/>
      <c r="J59" s="21">
        <f>TRUNC(SUMIF(N57:N58, N56, J57:J58),0)</f>
        <v>15</v>
      </c>
      <c r="K59" s="20"/>
      <c r="L59" s="21">
        <f>F59+H59+J59</f>
        <v>4692</v>
      </c>
      <c r="M59" s="16" t="s">
        <v>46</v>
      </c>
      <c r="N59" s="17" t="s">
        <v>65</v>
      </c>
      <c r="O59" s="17" t="s">
        <v>65</v>
      </c>
      <c r="P59" s="17" t="s">
        <v>46</v>
      </c>
      <c r="Q59" s="17" t="s">
        <v>46</v>
      </c>
      <c r="R59" s="17" t="s">
        <v>46</v>
      </c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17" t="s">
        <v>46</v>
      </c>
      <c r="AK59" s="17" t="s">
        <v>46</v>
      </c>
      <c r="AL59" s="17" t="s">
        <v>46</v>
      </c>
      <c r="AM59" s="17" t="s">
        <v>46</v>
      </c>
    </row>
    <row r="60" spans="1:39" ht="30" customHeight="1">
      <c r="A60" s="19"/>
      <c r="B60" s="19"/>
      <c r="C60" s="29"/>
      <c r="D60" s="19"/>
      <c r="E60" s="20"/>
      <c r="F60" s="21"/>
      <c r="G60" s="20"/>
      <c r="H60" s="21"/>
      <c r="I60" s="20"/>
      <c r="J60" s="21"/>
      <c r="K60" s="20"/>
      <c r="L60" s="21"/>
      <c r="M60" s="19"/>
    </row>
    <row r="61" spans="1:39" ht="30" customHeight="1">
      <c r="A61" s="175" t="s">
        <v>520</v>
      </c>
      <c r="B61" s="175"/>
      <c r="C61" s="175"/>
      <c r="D61" s="175"/>
      <c r="E61" s="176"/>
      <c r="F61" s="177"/>
      <c r="G61" s="176"/>
      <c r="H61" s="177"/>
      <c r="I61" s="176"/>
      <c r="J61" s="177"/>
      <c r="K61" s="176"/>
      <c r="L61" s="177"/>
      <c r="M61" s="175"/>
      <c r="N61" s="18" t="s">
        <v>279</v>
      </c>
    </row>
    <row r="62" spans="1:39" ht="30" customHeight="1">
      <c r="A62" s="16" t="s">
        <v>285</v>
      </c>
      <c r="B62" s="16" t="s">
        <v>286</v>
      </c>
      <c r="C62" s="28" t="s">
        <v>192</v>
      </c>
      <c r="D62" s="19">
        <v>1.8852000000000001E-2</v>
      </c>
      <c r="E62" s="20">
        <f>단가대비표!P15</f>
        <v>2410</v>
      </c>
      <c r="F62" s="21">
        <f t="shared" ref="F62:F71" si="8">TRUNC(E62*D62,1)</f>
        <v>45.4</v>
      </c>
      <c r="G62" s="20">
        <f>단가대비표!Q15</f>
        <v>0</v>
      </c>
      <c r="H62" s="21">
        <f t="shared" ref="H62:H71" si="9">TRUNC(G62*D62,1)</f>
        <v>0</v>
      </c>
      <c r="I62" s="20">
        <f>단가대비표!W15</f>
        <v>0</v>
      </c>
      <c r="J62" s="21">
        <f t="shared" ref="J62:J71" si="10">TRUNC(I62*D62,1)</f>
        <v>0</v>
      </c>
      <c r="K62" s="20">
        <f t="shared" ref="K62:K71" si="11">TRUNC(E62+G62+I62,1)</f>
        <v>2410</v>
      </c>
      <c r="L62" s="21">
        <f t="shared" ref="L62:L71" si="12">TRUNC(F62+H62+J62,1)</f>
        <v>45.4</v>
      </c>
      <c r="M62" s="16" t="s">
        <v>46</v>
      </c>
      <c r="N62" s="17" t="s">
        <v>279</v>
      </c>
      <c r="O62" s="17" t="s">
        <v>287</v>
      </c>
      <c r="P62" s="17" t="s">
        <v>56</v>
      </c>
      <c r="Q62" s="17" t="s">
        <v>56</v>
      </c>
      <c r="R62" s="17" t="s">
        <v>57</v>
      </c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17" t="s">
        <v>46</v>
      </c>
      <c r="AK62" s="17" t="s">
        <v>288</v>
      </c>
      <c r="AL62" s="17" t="s">
        <v>46</v>
      </c>
      <c r="AM62" s="17" t="s">
        <v>46</v>
      </c>
    </row>
    <row r="63" spans="1:39" ht="30" customHeight="1">
      <c r="A63" s="16" t="s">
        <v>289</v>
      </c>
      <c r="B63" s="16" t="s">
        <v>290</v>
      </c>
      <c r="C63" s="28" t="s">
        <v>213</v>
      </c>
      <c r="D63" s="19">
        <v>6.4260000000000002</v>
      </c>
      <c r="E63" s="20">
        <f>단가대비표!P11</f>
        <v>2</v>
      </c>
      <c r="F63" s="21">
        <f t="shared" si="8"/>
        <v>12.8</v>
      </c>
      <c r="G63" s="20">
        <f>단가대비표!Q11</f>
        <v>0</v>
      </c>
      <c r="H63" s="21">
        <f t="shared" si="9"/>
        <v>0</v>
      </c>
      <c r="I63" s="20">
        <f>단가대비표!W11</f>
        <v>0</v>
      </c>
      <c r="J63" s="21">
        <f t="shared" si="10"/>
        <v>0</v>
      </c>
      <c r="K63" s="20">
        <f t="shared" si="11"/>
        <v>2</v>
      </c>
      <c r="L63" s="21">
        <f t="shared" si="12"/>
        <v>12.8</v>
      </c>
      <c r="M63" s="16" t="s">
        <v>46</v>
      </c>
      <c r="N63" s="17" t="s">
        <v>279</v>
      </c>
      <c r="O63" s="17" t="s">
        <v>291</v>
      </c>
      <c r="P63" s="17" t="s">
        <v>56</v>
      </c>
      <c r="Q63" s="17" t="s">
        <v>56</v>
      </c>
      <c r="R63" s="17" t="s">
        <v>57</v>
      </c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17" t="s">
        <v>46</v>
      </c>
      <c r="AK63" s="17" t="s">
        <v>292</v>
      </c>
      <c r="AL63" s="17" t="s">
        <v>46</v>
      </c>
      <c r="AM63" s="17" t="s">
        <v>46</v>
      </c>
    </row>
    <row r="64" spans="1:39" ht="30" customHeight="1">
      <c r="A64" s="16" t="s">
        <v>293</v>
      </c>
      <c r="B64" s="16" t="s">
        <v>294</v>
      </c>
      <c r="C64" s="28" t="s">
        <v>192</v>
      </c>
      <c r="D64" s="19">
        <v>2.8800000000000002E-3</v>
      </c>
      <c r="E64" s="20">
        <f>단가대비표!P14</f>
        <v>10450</v>
      </c>
      <c r="F64" s="21">
        <f t="shared" si="8"/>
        <v>30</v>
      </c>
      <c r="G64" s="20">
        <f>단가대비표!Q14</f>
        <v>0</v>
      </c>
      <c r="H64" s="21">
        <f t="shared" si="9"/>
        <v>0</v>
      </c>
      <c r="I64" s="20">
        <f>단가대비표!W14</f>
        <v>0</v>
      </c>
      <c r="J64" s="21">
        <f t="shared" si="10"/>
        <v>0</v>
      </c>
      <c r="K64" s="20">
        <f t="shared" si="11"/>
        <v>10450</v>
      </c>
      <c r="L64" s="21">
        <f t="shared" si="12"/>
        <v>30</v>
      </c>
      <c r="M64" s="16" t="s">
        <v>46</v>
      </c>
      <c r="N64" s="17" t="s">
        <v>279</v>
      </c>
      <c r="O64" s="17" t="s">
        <v>295</v>
      </c>
      <c r="P64" s="17" t="s">
        <v>56</v>
      </c>
      <c r="Q64" s="17" t="s">
        <v>56</v>
      </c>
      <c r="R64" s="17" t="s">
        <v>57</v>
      </c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17" t="s">
        <v>46</v>
      </c>
      <c r="AK64" s="17" t="s">
        <v>296</v>
      </c>
      <c r="AL64" s="17" t="s">
        <v>46</v>
      </c>
      <c r="AM64" s="17" t="s">
        <v>46</v>
      </c>
    </row>
    <row r="65" spans="1:39" ht="30" customHeight="1">
      <c r="A65" s="16" t="s">
        <v>297</v>
      </c>
      <c r="B65" s="16" t="s">
        <v>298</v>
      </c>
      <c r="C65" s="28" t="s">
        <v>105</v>
      </c>
      <c r="D65" s="19">
        <v>2.1252E-2</v>
      </c>
      <c r="E65" s="20">
        <f>일위대가목록!E18</f>
        <v>0</v>
      </c>
      <c r="F65" s="21">
        <f t="shared" si="8"/>
        <v>0</v>
      </c>
      <c r="G65" s="20">
        <f>일위대가목록!F18</f>
        <v>0</v>
      </c>
      <c r="H65" s="21">
        <f t="shared" si="9"/>
        <v>0</v>
      </c>
      <c r="I65" s="20">
        <f>일위대가목록!G18</f>
        <v>124</v>
      </c>
      <c r="J65" s="21">
        <f t="shared" si="10"/>
        <v>2.6</v>
      </c>
      <c r="K65" s="20">
        <f t="shared" si="11"/>
        <v>124</v>
      </c>
      <c r="L65" s="21">
        <f t="shared" si="12"/>
        <v>2.6</v>
      </c>
      <c r="M65" s="16" t="s">
        <v>46</v>
      </c>
      <c r="N65" s="17" t="s">
        <v>279</v>
      </c>
      <c r="O65" s="17" t="s">
        <v>299</v>
      </c>
      <c r="P65" s="17" t="s">
        <v>57</v>
      </c>
      <c r="Q65" s="17" t="s">
        <v>56</v>
      </c>
      <c r="R65" s="17" t="s">
        <v>56</v>
      </c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17" t="s">
        <v>46</v>
      </c>
      <c r="AK65" s="17" t="s">
        <v>300</v>
      </c>
      <c r="AL65" s="17" t="s">
        <v>46</v>
      </c>
      <c r="AM65" s="17" t="s">
        <v>46</v>
      </c>
    </row>
    <row r="66" spans="1:39" ht="30" customHeight="1">
      <c r="A66" s="16" t="s">
        <v>255</v>
      </c>
      <c r="B66" s="16" t="s">
        <v>301</v>
      </c>
      <c r="C66" s="28" t="s">
        <v>302</v>
      </c>
      <c r="D66" s="19">
        <v>0.12852</v>
      </c>
      <c r="E66" s="20">
        <f>단가대비표!P33</f>
        <v>0</v>
      </c>
      <c r="F66" s="21">
        <f t="shared" si="8"/>
        <v>0</v>
      </c>
      <c r="G66" s="20">
        <f>단가대비표!Q33</f>
        <v>0</v>
      </c>
      <c r="H66" s="21">
        <f t="shared" si="9"/>
        <v>0</v>
      </c>
      <c r="I66" s="20">
        <f>단가대비표!W33</f>
        <v>87</v>
      </c>
      <c r="J66" s="21">
        <f t="shared" si="10"/>
        <v>11.1</v>
      </c>
      <c r="K66" s="20">
        <f t="shared" si="11"/>
        <v>87</v>
      </c>
      <c r="L66" s="21">
        <f t="shared" si="12"/>
        <v>11.1</v>
      </c>
      <c r="M66" s="16" t="s">
        <v>46</v>
      </c>
      <c r="N66" s="17" t="s">
        <v>279</v>
      </c>
      <c r="O66" s="17" t="s">
        <v>303</v>
      </c>
      <c r="P66" s="17" t="s">
        <v>56</v>
      </c>
      <c r="Q66" s="17" t="s">
        <v>56</v>
      </c>
      <c r="R66" s="17" t="s">
        <v>57</v>
      </c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17" t="s">
        <v>46</v>
      </c>
      <c r="AK66" s="17" t="s">
        <v>304</v>
      </c>
      <c r="AL66" s="17" t="s">
        <v>46</v>
      </c>
      <c r="AM66" s="17" t="s">
        <v>46</v>
      </c>
    </row>
    <row r="67" spans="1:39" ht="30" customHeight="1">
      <c r="A67" s="16" t="s">
        <v>305</v>
      </c>
      <c r="B67" s="16" t="s">
        <v>222</v>
      </c>
      <c r="C67" s="28" t="s">
        <v>61</v>
      </c>
      <c r="D67" s="57">
        <v>2.18E-2</v>
      </c>
      <c r="E67" s="20">
        <f>단가대비표!P37</f>
        <v>0</v>
      </c>
      <c r="F67" s="21">
        <f t="shared" si="8"/>
        <v>0</v>
      </c>
      <c r="G67" s="20">
        <f>단가대비표!Q37</f>
        <v>140589</v>
      </c>
      <c r="H67" s="21">
        <f t="shared" si="9"/>
        <v>3064.8</v>
      </c>
      <c r="I67" s="20">
        <f>단가대비표!W37</f>
        <v>0</v>
      </c>
      <c r="J67" s="21">
        <f t="shared" si="10"/>
        <v>0</v>
      </c>
      <c r="K67" s="20">
        <f t="shared" si="11"/>
        <v>140589</v>
      </c>
      <c r="L67" s="21">
        <f t="shared" si="12"/>
        <v>3064.8</v>
      </c>
      <c r="M67" s="16" t="s">
        <v>46</v>
      </c>
      <c r="N67" s="17" t="s">
        <v>279</v>
      </c>
      <c r="O67" s="17" t="s">
        <v>306</v>
      </c>
      <c r="P67" s="17" t="s">
        <v>56</v>
      </c>
      <c r="Q67" s="17" t="s">
        <v>56</v>
      </c>
      <c r="R67" s="17" t="s">
        <v>57</v>
      </c>
      <c r="S67" s="22"/>
      <c r="T67" s="22"/>
      <c r="U67" s="22"/>
      <c r="V67" s="22">
        <v>1</v>
      </c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17" t="s">
        <v>46</v>
      </c>
      <c r="AK67" s="17" t="s">
        <v>307</v>
      </c>
      <c r="AL67" s="17" t="s">
        <v>46</v>
      </c>
      <c r="AM67" s="17" t="s">
        <v>46</v>
      </c>
    </row>
    <row r="68" spans="1:39" ht="30" customHeight="1">
      <c r="A68" s="16" t="s">
        <v>59</v>
      </c>
      <c r="B68" s="16" t="s">
        <v>222</v>
      </c>
      <c r="C68" s="28" t="s">
        <v>61</v>
      </c>
      <c r="D68" s="57">
        <v>5.5999999999999995E-4</v>
      </c>
      <c r="E68" s="20">
        <f>단가대비표!P34</f>
        <v>0</v>
      </c>
      <c r="F68" s="21">
        <f t="shared" si="8"/>
        <v>0</v>
      </c>
      <c r="G68" s="20">
        <f>단가대비표!Q34</f>
        <v>99882</v>
      </c>
      <c r="H68" s="21">
        <f t="shared" si="9"/>
        <v>55.9</v>
      </c>
      <c r="I68" s="20">
        <f>단가대비표!W34</f>
        <v>0</v>
      </c>
      <c r="J68" s="21">
        <f t="shared" si="10"/>
        <v>0</v>
      </c>
      <c r="K68" s="20">
        <f t="shared" si="11"/>
        <v>99882</v>
      </c>
      <c r="L68" s="21">
        <f t="shared" si="12"/>
        <v>55.9</v>
      </c>
      <c r="M68" s="16" t="s">
        <v>46</v>
      </c>
      <c r="N68" s="17" t="s">
        <v>279</v>
      </c>
      <c r="O68" s="17" t="s">
        <v>234</v>
      </c>
      <c r="P68" s="17" t="s">
        <v>56</v>
      </c>
      <c r="Q68" s="17" t="s">
        <v>56</v>
      </c>
      <c r="R68" s="17" t="s">
        <v>57</v>
      </c>
      <c r="S68" s="22"/>
      <c r="T68" s="22"/>
      <c r="U68" s="22"/>
      <c r="V68" s="22">
        <v>1</v>
      </c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17" t="s">
        <v>46</v>
      </c>
      <c r="AK68" s="17" t="s">
        <v>308</v>
      </c>
      <c r="AL68" s="17" t="s">
        <v>46</v>
      </c>
      <c r="AM68" s="17" t="s">
        <v>46</v>
      </c>
    </row>
    <row r="69" spans="1:39" ht="30" customHeight="1">
      <c r="A69" s="16" t="s">
        <v>309</v>
      </c>
      <c r="B69" s="16" t="s">
        <v>222</v>
      </c>
      <c r="C69" s="28" t="s">
        <v>61</v>
      </c>
      <c r="D69" s="57">
        <v>2.2100000000000002E-3</v>
      </c>
      <c r="E69" s="20">
        <f>단가대비표!P38</f>
        <v>0</v>
      </c>
      <c r="F69" s="21">
        <f t="shared" si="8"/>
        <v>0</v>
      </c>
      <c r="G69" s="20">
        <f>단가대비표!Q38</f>
        <v>153849</v>
      </c>
      <c r="H69" s="21">
        <f t="shared" si="9"/>
        <v>340</v>
      </c>
      <c r="I69" s="20">
        <f>단가대비표!W38</f>
        <v>0</v>
      </c>
      <c r="J69" s="21">
        <f t="shared" si="10"/>
        <v>0</v>
      </c>
      <c r="K69" s="20">
        <f t="shared" si="11"/>
        <v>153849</v>
      </c>
      <c r="L69" s="21">
        <f t="shared" si="12"/>
        <v>340</v>
      </c>
      <c r="M69" s="16" t="s">
        <v>46</v>
      </c>
      <c r="N69" s="17" t="s">
        <v>279</v>
      </c>
      <c r="O69" s="17" t="s">
        <v>310</v>
      </c>
      <c r="P69" s="17" t="s">
        <v>56</v>
      </c>
      <c r="Q69" s="17" t="s">
        <v>56</v>
      </c>
      <c r="R69" s="17" t="s">
        <v>57</v>
      </c>
      <c r="S69" s="22"/>
      <c r="T69" s="22"/>
      <c r="U69" s="22"/>
      <c r="V69" s="22">
        <v>1</v>
      </c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17" t="s">
        <v>46</v>
      </c>
      <c r="AK69" s="17" t="s">
        <v>311</v>
      </c>
      <c r="AL69" s="17" t="s">
        <v>46</v>
      </c>
      <c r="AM69" s="17" t="s">
        <v>46</v>
      </c>
    </row>
    <row r="70" spans="1:39" ht="30" customHeight="1">
      <c r="A70" s="16" t="s">
        <v>312</v>
      </c>
      <c r="B70" s="16" t="s">
        <v>222</v>
      </c>
      <c r="C70" s="28" t="s">
        <v>61</v>
      </c>
      <c r="D70" s="57">
        <v>6.3000000000000003E-4</v>
      </c>
      <c r="E70" s="20">
        <f>단가대비표!P35</f>
        <v>0</v>
      </c>
      <c r="F70" s="21">
        <f t="shared" si="8"/>
        <v>0</v>
      </c>
      <c r="G70" s="20">
        <f>단가대비표!Q35</f>
        <v>120716</v>
      </c>
      <c r="H70" s="21">
        <f t="shared" si="9"/>
        <v>76</v>
      </c>
      <c r="I70" s="20">
        <f>단가대비표!W35</f>
        <v>0</v>
      </c>
      <c r="J70" s="21">
        <f t="shared" si="10"/>
        <v>0</v>
      </c>
      <c r="K70" s="20">
        <f t="shared" si="11"/>
        <v>120716</v>
      </c>
      <c r="L70" s="21">
        <f t="shared" si="12"/>
        <v>76</v>
      </c>
      <c r="M70" s="16" t="s">
        <v>46</v>
      </c>
      <c r="N70" s="17" t="s">
        <v>279</v>
      </c>
      <c r="O70" s="17" t="s">
        <v>313</v>
      </c>
      <c r="P70" s="17" t="s">
        <v>56</v>
      </c>
      <c r="Q70" s="17" t="s">
        <v>56</v>
      </c>
      <c r="R70" s="17" t="s">
        <v>57</v>
      </c>
      <c r="S70" s="22"/>
      <c r="T70" s="22"/>
      <c r="U70" s="22"/>
      <c r="V70" s="22">
        <v>1</v>
      </c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17" t="s">
        <v>46</v>
      </c>
      <c r="AK70" s="17" t="s">
        <v>314</v>
      </c>
      <c r="AL70" s="17" t="s">
        <v>46</v>
      </c>
      <c r="AM70" s="17" t="s">
        <v>46</v>
      </c>
    </row>
    <row r="71" spans="1:39" ht="30" customHeight="1">
      <c r="A71" s="16" t="s">
        <v>315</v>
      </c>
      <c r="B71" s="16" t="s">
        <v>316</v>
      </c>
      <c r="C71" s="28" t="s">
        <v>218</v>
      </c>
      <c r="D71" s="19">
        <v>1</v>
      </c>
      <c r="E71" s="20">
        <f>TRUNC(SUMIF(V62:V71, RIGHTB(O71, 1), H62:H71)*U71, 2)</f>
        <v>106.1</v>
      </c>
      <c r="F71" s="21">
        <f t="shared" si="8"/>
        <v>106.1</v>
      </c>
      <c r="G71" s="20">
        <v>0</v>
      </c>
      <c r="H71" s="21">
        <f t="shared" si="9"/>
        <v>0</v>
      </c>
      <c r="I71" s="20">
        <v>0</v>
      </c>
      <c r="J71" s="21">
        <f t="shared" si="10"/>
        <v>0</v>
      </c>
      <c r="K71" s="20">
        <f t="shared" si="11"/>
        <v>106.1</v>
      </c>
      <c r="L71" s="21">
        <f t="shared" si="12"/>
        <v>106.1</v>
      </c>
      <c r="M71" s="16" t="s">
        <v>46</v>
      </c>
      <c r="N71" s="17" t="s">
        <v>279</v>
      </c>
      <c r="O71" s="17" t="s">
        <v>219</v>
      </c>
      <c r="P71" s="17" t="s">
        <v>56</v>
      </c>
      <c r="Q71" s="17" t="s">
        <v>56</v>
      </c>
      <c r="R71" s="17" t="s">
        <v>56</v>
      </c>
      <c r="S71" s="22">
        <v>1</v>
      </c>
      <c r="T71" s="22">
        <v>0</v>
      </c>
      <c r="U71" s="22">
        <v>0.03</v>
      </c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17" t="s">
        <v>46</v>
      </c>
      <c r="AK71" s="17" t="s">
        <v>317</v>
      </c>
      <c r="AL71" s="17" t="s">
        <v>46</v>
      </c>
      <c r="AM71" s="17" t="s">
        <v>46</v>
      </c>
    </row>
    <row r="72" spans="1:39" ht="30" customHeight="1">
      <c r="A72" s="16" t="s">
        <v>195</v>
      </c>
      <c r="B72" s="16" t="s">
        <v>46</v>
      </c>
      <c r="C72" s="28" t="s">
        <v>46</v>
      </c>
      <c r="D72" s="19"/>
      <c r="E72" s="20"/>
      <c r="F72" s="21">
        <f>TRUNC(SUMIF(N62:N71, N61, F62:F71),0)</f>
        <v>194</v>
      </c>
      <c r="G72" s="20"/>
      <c r="H72" s="21">
        <f>TRUNC(SUMIF(N62:N71, N61, H62:H71),0)</f>
        <v>3536</v>
      </c>
      <c r="I72" s="20"/>
      <c r="J72" s="21">
        <f>TRUNC(SUMIF(N62:N71, N61, J62:J71),0)</f>
        <v>13</v>
      </c>
      <c r="K72" s="20"/>
      <c r="L72" s="21">
        <f>F72+H72+J72</f>
        <v>3743</v>
      </c>
      <c r="M72" s="16" t="s">
        <v>46</v>
      </c>
      <c r="N72" s="17" t="s">
        <v>65</v>
      </c>
      <c r="O72" s="17" t="s">
        <v>65</v>
      </c>
      <c r="P72" s="17" t="s">
        <v>46</v>
      </c>
      <c r="Q72" s="17" t="s">
        <v>46</v>
      </c>
      <c r="R72" s="17" t="s">
        <v>46</v>
      </c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17" t="s">
        <v>46</v>
      </c>
      <c r="AK72" s="17" t="s">
        <v>46</v>
      </c>
      <c r="AL72" s="17" t="s">
        <v>46</v>
      </c>
      <c r="AM72" s="17" t="s">
        <v>46</v>
      </c>
    </row>
    <row r="73" spans="1:39" ht="30" customHeight="1">
      <c r="A73" s="19"/>
      <c r="B73" s="19"/>
      <c r="C73" s="29"/>
      <c r="D73" s="19"/>
      <c r="E73" s="20"/>
      <c r="F73" s="21"/>
      <c r="G73" s="20"/>
      <c r="H73" s="21"/>
      <c r="I73" s="20"/>
      <c r="J73" s="21"/>
      <c r="K73" s="20"/>
      <c r="L73" s="21"/>
      <c r="M73" s="19"/>
    </row>
    <row r="74" spans="1:39" ht="30" customHeight="1">
      <c r="A74" s="175" t="s">
        <v>521</v>
      </c>
      <c r="B74" s="175"/>
      <c r="C74" s="175"/>
      <c r="D74" s="175"/>
      <c r="E74" s="176"/>
      <c r="F74" s="177"/>
      <c r="G74" s="176"/>
      <c r="H74" s="177"/>
      <c r="I74" s="176"/>
      <c r="J74" s="177"/>
      <c r="K74" s="176"/>
      <c r="L74" s="177"/>
      <c r="M74" s="175"/>
      <c r="N74" s="18" t="s">
        <v>282</v>
      </c>
    </row>
    <row r="75" spans="1:39" ht="30" customHeight="1">
      <c r="A75" s="16" t="s">
        <v>285</v>
      </c>
      <c r="B75" s="16" t="s">
        <v>286</v>
      </c>
      <c r="C75" s="28" t="s">
        <v>192</v>
      </c>
      <c r="D75" s="19">
        <v>3.3240000000000001E-3</v>
      </c>
      <c r="E75" s="20">
        <f>단가대비표!P15</f>
        <v>2410</v>
      </c>
      <c r="F75" s="21">
        <f t="shared" ref="F75:F84" si="13">TRUNC(E75*D75,1)</f>
        <v>8</v>
      </c>
      <c r="G75" s="20">
        <f>단가대비표!Q15</f>
        <v>0</v>
      </c>
      <c r="H75" s="21">
        <f t="shared" ref="H75:H84" si="14">TRUNC(G75*D75,1)</f>
        <v>0</v>
      </c>
      <c r="I75" s="20">
        <f>단가대비표!W15</f>
        <v>0</v>
      </c>
      <c r="J75" s="21">
        <f t="shared" ref="J75:J84" si="15">TRUNC(I75*D75,1)</f>
        <v>0</v>
      </c>
      <c r="K75" s="20">
        <f t="shared" ref="K75:K84" si="16">TRUNC(E75+G75+I75,1)</f>
        <v>2410</v>
      </c>
      <c r="L75" s="21">
        <f t="shared" ref="L75:L84" si="17">TRUNC(F75+H75+J75,1)</f>
        <v>8</v>
      </c>
      <c r="M75" s="16" t="s">
        <v>46</v>
      </c>
      <c r="N75" s="17" t="s">
        <v>282</v>
      </c>
      <c r="O75" s="17" t="s">
        <v>287</v>
      </c>
      <c r="P75" s="17" t="s">
        <v>56</v>
      </c>
      <c r="Q75" s="17" t="s">
        <v>56</v>
      </c>
      <c r="R75" s="17" t="s">
        <v>57</v>
      </c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17" t="s">
        <v>46</v>
      </c>
      <c r="AK75" s="17" t="s">
        <v>319</v>
      </c>
      <c r="AL75" s="17" t="s">
        <v>46</v>
      </c>
      <c r="AM75" s="17" t="s">
        <v>46</v>
      </c>
    </row>
    <row r="76" spans="1:39" ht="30" customHeight="1">
      <c r="A76" s="16" t="s">
        <v>289</v>
      </c>
      <c r="B76" s="16" t="s">
        <v>290</v>
      </c>
      <c r="C76" s="28" t="s">
        <v>213</v>
      </c>
      <c r="D76" s="19">
        <v>1.1339999999999999</v>
      </c>
      <c r="E76" s="20">
        <f>단가대비표!P11</f>
        <v>2</v>
      </c>
      <c r="F76" s="21">
        <f t="shared" si="13"/>
        <v>2.2000000000000002</v>
      </c>
      <c r="G76" s="20">
        <f>단가대비표!Q11</f>
        <v>0</v>
      </c>
      <c r="H76" s="21">
        <f t="shared" si="14"/>
        <v>0</v>
      </c>
      <c r="I76" s="20">
        <f>단가대비표!W11</f>
        <v>0</v>
      </c>
      <c r="J76" s="21">
        <f t="shared" si="15"/>
        <v>0</v>
      </c>
      <c r="K76" s="20">
        <f t="shared" si="16"/>
        <v>2</v>
      </c>
      <c r="L76" s="21">
        <f t="shared" si="17"/>
        <v>2.2000000000000002</v>
      </c>
      <c r="M76" s="16" t="s">
        <v>46</v>
      </c>
      <c r="N76" s="17" t="s">
        <v>282</v>
      </c>
      <c r="O76" s="17" t="s">
        <v>291</v>
      </c>
      <c r="P76" s="17" t="s">
        <v>56</v>
      </c>
      <c r="Q76" s="17" t="s">
        <v>56</v>
      </c>
      <c r="R76" s="17" t="s">
        <v>57</v>
      </c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17" t="s">
        <v>46</v>
      </c>
      <c r="AK76" s="17" t="s">
        <v>320</v>
      </c>
      <c r="AL76" s="17" t="s">
        <v>46</v>
      </c>
      <c r="AM76" s="17" t="s">
        <v>46</v>
      </c>
    </row>
    <row r="77" spans="1:39" ht="30" customHeight="1">
      <c r="A77" s="16" t="s">
        <v>293</v>
      </c>
      <c r="B77" s="16" t="s">
        <v>294</v>
      </c>
      <c r="C77" s="28" t="s">
        <v>192</v>
      </c>
      <c r="D77" s="19">
        <v>4.8000000000000001E-4</v>
      </c>
      <c r="E77" s="20">
        <f>단가대비표!P14</f>
        <v>10450</v>
      </c>
      <c r="F77" s="21">
        <f t="shared" si="13"/>
        <v>5</v>
      </c>
      <c r="G77" s="20">
        <f>단가대비표!Q14</f>
        <v>0</v>
      </c>
      <c r="H77" s="21">
        <f t="shared" si="14"/>
        <v>0</v>
      </c>
      <c r="I77" s="20">
        <f>단가대비표!W14</f>
        <v>0</v>
      </c>
      <c r="J77" s="21">
        <f t="shared" si="15"/>
        <v>0</v>
      </c>
      <c r="K77" s="20">
        <f t="shared" si="16"/>
        <v>10450</v>
      </c>
      <c r="L77" s="21">
        <f t="shared" si="17"/>
        <v>5</v>
      </c>
      <c r="M77" s="16" t="s">
        <v>46</v>
      </c>
      <c r="N77" s="17" t="s">
        <v>282</v>
      </c>
      <c r="O77" s="17" t="s">
        <v>295</v>
      </c>
      <c r="P77" s="17" t="s">
        <v>56</v>
      </c>
      <c r="Q77" s="17" t="s">
        <v>56</v>
      </c>
      <c r="R77" s="17" t="s">
        <v>57</v>
      </c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17" t="s">
        <v>46</v>
      </c>
      <c r="AK77" s="17" t="s">
        <v>321</v>
      </c>
      <c r="AL77" s="17" t="s">
        <v>46</v>
      </c>
      <c r="AM77" s="17" t="s">
        <v>46</v>
      </c>
    </row>
    <row r="78" spans="1:39" ht="30" customHeight="1">
      <c r="A78" s="16" t="s">
        <v>297</v>
      </c>
      <c r="B78" s="16" t="s">
        <v>298</v>
      </c>
      <c r="C78" s="28" t="s">
        <v>105</v>
      </c>
      <c r="D78" s="19">
        <v>3.7439999999999999E-3</v>
      </c>
      <c r="E78" s="20">
        <f>일위대가목록!E18</f>
        <v>0</v>
      </c>
      <c r="F78" s="21">
        <f t="shared" si="13"/>
        <v>0</v>
      </c>
      <c r="G78" s="20">
        <f>일위대가목록!F18</f>
        <v>0</v>
      </c>
      <c r="H78" s="21">
        <f t="shared" si="14"/>
        <v>0</v>
      </c>
      <c r="I78" s="20">
        <f>일위대가목록!G18</f>
        <v>124</v>
      </c>
      <c r="J78" s="21">
        <f t="shared" si="15"/>
        <v>0.4</v>
      </c>
      <c r="K78" s="20">
        <f t="shared" si="16"/>
        <v>124</v>
      </c>
      <c r="L78" s="21">
        <f t="shared" si="17"/>
        <v>0.4</v>
      </c>
      <c r="M78" s="16" t="s">
        <v>46</v>
      </c>
      <c r="N78" s="17" t="s">
        <v>282</v>
      </c>
      <c r="O78" s="17" t="s">
        <v>299</v>
      </c>
      <c r="P78" s="17" t="s">
        <v>57</v>
      </c>
      <c r="Q78" s="17" t="s">
        <v>56</v>
      </c>
      <c r="R78" s="17" t="s">
        <v>56</v>
      </c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17" t="s">
        <v>46</v>
      </c>
      <c r="AK78" s="17" t="s">
        <v>322</v>
      </c>
      <c r="AL78" s="17" t="s">
        <v>46</v>
      </c>
      <c r="AM78" s="17" t="s">
        <v>46</v>
      </c>
    </row>
    <row r="79" spans="1:39" ht="30" customHeight="1">
      <c r="A79" s="16" t="s">
        <v>255</v>
      </c>
      <c r="B79" s="16" t="s">
        <v>301</v>
      </c>
      <c r="C79" s="28" t="s">
        <v>302</v>
      </c>
      <c r="D79" s="19">
        <v>2.2679999999999999E-2</v>
      </c>
      <c r="E79" s="20">
        <f>단가대비표!P33</f>
        <v>0</v>
      </c>
      <c r="F79" s="21">
        <f t="shared" si="13"/>
        <v>0</v>
      </c>
      <c r="G79" s="20">
        <f>단가대비표!Q33</f>
        <v>0</v>
      </c>
      <c r="H79" s="21">
        <f t="shared" si="14"/>
        <v>0</v>
      </c>
      <c r="I79" s="20">
        <f>단가대비표!W33</f>
        <v>87</v>
      </c>
      <c r="J79" s="21">
        <f t="shared" si="15"/>
        <v>1.9</v>
      </c>
      <c r="K79" s="20">
        <f t="shared" si="16"/>
        <v>87</v>
      </c>
      <c r="L79" s="21">
        <f t="shared" si="17"/>
        <v>1.9</v>
      </c>
      <c r="M79" s="16" t="s">
        <v>46</v>
      </c>
      <c r="N79" s="17" t="s">
        <v>282</v>
      </c>
      <c r="O79" s="17" t="s">
        <v>303</v>
      </c>
      <c r="P79" s="17" t="s">
        <v>56</v>
      </c>
      <c r="Q79" s="17" t="s">
        <v>56</v>
      </c>
      <c r="R79" s="17" t="s">
        <v>57</v>
      </c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17" t="s">
        <v>46</v>
      </c>
      <c r="AK79" s="17" t="s">
        <v>323</v>
      </c>
      <c r="AL79" s="17" t="s">
        <v>46</v>
      </c>
      <c r="AM79" s="17" t="s">
        <v>46</v>
      </c>
    </row>
    <row r="80" spans="1:39" ht="30" customHeight="1">
      <c r="A80" s="16" t="s">
        <v>305</v>
      </c>
      <c r="B80" s="16" t="s">
        <v>222</v>
      </c>
      <c r="C80" s="28" t="s">
        <v>61</v>
      </c>
      <c r="D80" s="57">
        <v>5.8500000000000002E-3</v>
      </c>
      <c r="E80" s="20">
        <f>단가대비표!P37</f>
        <v>0</v>
      </c>
      <c r="F80" s="21">
        <f t="shared" si="13"/>
        <v>0</v>
      </c>
      <c r="G80" s="20">
        <f>단가대비표!Q37</f>
        <v>140589</v>
      </c>
      <c r="H80" s="21">
        <f t="shared" si="14"/>
        <v>822.4</v>
      </c>
      <c r="I80" s="20">
        <f>단가대비표!W37</f>
        <v>0</v>
      </c>
      <c r="J80" s="21">
        <f t="shared" si="15"/>
        <v>0</v>
      </c>
      <c r="K80" s="20">
        <f t="shared" si="16"/>
        <v>140589</v>
      </c>
      <c r="L80" s="21">
        <f t="shared" si="17"/>
        <v>822.4</v>
      </c>
      <c r="M80" s="16" t="s">
        <v>46</v>
      </c>
      <c r="N80" s="17" t="s">
        <v>282</v>
      </c>
      <c r="O80" s="17" t="s">
        <v>306</v>
      </c>
      <c r="P80" s="17" t="s">
        <v>56</v>
      </c>
      <c r="Q80" s="17" t="s">
        <v>56</v>
      </c>
      <c r="R80" s="17" t="s">
        <v>57</v>
      </c>
      <c r="S80" s="22"/>
      <c r="T80" s="22"/>
      <c r="U80" s="22"/>
      <c r="V80" s="22">
        <v>1</v>
      </c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17" t="s">
        <v>46</v>
      </c>
      <c r="AK80" s="17" t="s">
        <v>324</v>
      </c>
      <c r="AL80" s="17" t="s">
        <v>46</v>
      </c>
      <c r="AM80" s="17" t="s">
        <v>46</v>
      </c>
    </row>
    <row r="81" spans="1:39" ht="30" customHeight="1">
      <c r="A81" s="16" t="s">
        <v>59</v>
      </c>
      <c r="B81" s="16" t="s">
        <v>222</v>
      </c>
      <c r="C81" s="28" t="s">
        <v>61</v>
      </c>
      <c r="D81" s="57">
        <v>1E-4</v>
      </c>
      <c r="E81" s="20">
        <f>단가대비표!P34</f>
        <v>0</v>
      </c>
      <c r="F81" s="21">
        <f t="shared" si="13"/>
        <v>0</v>
      </c>
      <c r="G81" s="20">
        <f>단가대비표!Q34</f>
        <v>99882</v>
      </c>
      <c r="H81" s="21">
        <f t="shared" si="14"/>
        <v>9.9</v>
      </c>
      <c r="I81" s="20">
        <f>단가대비표!W34</f>
        <v>0</v>
      </c>
      <c r="J81" s="21">
        <f t="shared" si="15"/>
        <v>0</v>
      </c>
      <c r="K81" s="20">
        <f t="shared" si="16"/>
        <v>99882</v>
      </c>
      <c r="L81" s="21">
        <f t="shared" si="17"/>
        <v>9.9</v>
      </c>
      <c r="M81" s="16" t="s">
        <v>46</v>
      </c>
      <c r="N81" s="17" t="s">
        <v>282</v>
      </c>
      <c r="O81" s="17" t="s">
        <v>234</v>
      </c>
      <c r="P81" s="17" t="s">
        <v>56</v>
      </c>
      <c r="Q81" s="17" t="s">
        <v>56</v>
      </c>
      <c r="R81" s="17" t="s">
        <v>57</v>
      </c>
      <c r="S81" s="22"/>
      <c r="T81" s="22"/>
      <c r="U81" s="22"/>
      <c r="V81" s="22">
        <v>1</v>
      </c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17" t="s">
        <v>46</v>
      </c>
      <c r="AK81" s="17" t="s">
        <v>325</v>
      </c>
      <c r="AL81" s="17" t="s">
        <v>46</v>
      </c>
      <c r="AM81" s="17" t="s">
        <v>46</v>
      </c>
    </row>
    <row r="82" spans="1:39" ht="30" customHeight="1">
      <c r="A82" s="16" t="s">
        <v>309</v>
      </c>
      <c r="B82" s="16" t="s">
        <v>222</v>
      </c>
      <c r="C82" s="28" t="s">
        <v>61</v>
      </c>
      <c r="D82" s="57">
        <v>3.8999999999999999E-4</v>
      </c>
      <c r="E82" s="20">
        <f>단가대비표!P38</f>
        <v>0</v>
      </c>
      <c r="F82" s="21">
        <f t="shared" si="13"/>
        <v>0</v>
      </c>
      <c r="G82" s="20">
        <f>단가대비표!Q38</f>
        <v>153849</v>
      </c>
      <c r="H82" s="21">
        <f t="shared" si="14"/>
        <v>60</v>
      </c>
      <c r="I82" s="20">
        <f>단가대비표!W38</f>
        <v>0</v>
      </c>
      <c r="J82" s="21">
        <f t="shared" si="15"/>
        <v>0</v>
      </c>
      <c r="K82" s="20">
        <f t="shared" si="16"/>
        <v>153849</v>
      </c>
      <c r="L82" s="21">
        <f t="shared" si="17"/>
        <v>60</v>
      </c>
      <c r="M82" s="16" t="s">
        <v>46</v>
      </c>
      <c r="N82" s="17" t="s">
        <v>282</v>
      </c>
      <c r="O82" s="17" t="s">
        <v>310</v>
      </c>
      <c r="P82" s="17" t="s">
        <v>56</v>
      </c>
      <c r="Q82" s="17" t="s">
        <v>56</v>
      </c>
      <c r="R82" s="17" t="s">
        <v>57</v>
      </c>
      <c r="S82" s="22"/>
      <c r="T82" s="22"/>
      <c r="U82" s="22"/>
      <c r="V82" s="22">
        <v>1</v>
      </c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17" t="s">
        <v>46</v>
      </c>
      <c r="AK82" s="17" t="s">
        <v>326</v>
      </c>
      <c r="AL82" s="17" t="s">
        <v>46</v>
      </c>
      <c r="AM82" s="17" t="s">
        <v>46</v>
      </c>
    </row>
    <row r="83" spans="1:39" ht="30" customHeight="1">
      <c r="A83" s="16" t="s">
        <v>312</v>
      </c>
      <c r="B83" s="16" t="s">
        <v>222</v>
      </c>
      <c r="C83" s="28" t="s">
        <v>61</v>
      </c>
      <c r="D83" s="57">
        <v>1.1E-4</v>
      </c>
      <c r="E83" s="20">
        <f>단가대비표!P35</f>
        <v>0</v>
      </c>
      <c r="F83" s="21">
        <f t="shared" si="13"/>
        <v>0</v>
      </c>
      <c r="G83" s="20">
        <f>단가대비표!Q35</f>
        <v>120716</v>
      </c>
      <c r="H83" s="21">
        <f t="shared" si="14"/>
        <v>13.2</v>
      </c>
      <c r="I83" s="20">
        <f>단가대비표!W35</f>
        <v>0</v>
      </c>
      <c r="J83" s="21">
        <f t="shared" si="15"/>
        <v>0</v>
      </c>
      <c r="K83" s="20">
        <f t="shared" si="16"/>
        <v>120716</v>
      </c>
      <c r="L83" s="21">
        <f t="shared" si="17"/>
        <v>13.2</v>
      </c>
      <c r="M83" s="16" t="s">
        <v>46</v>
      </c>
      <c r="N83" s="17" t="s">
        <v>282</v>
      </c>
      <c r="O83" s="17" t="s">
        <v>313</v>
      </c>
      <c r="P83" s="17" t="s">
        <v>56</v>
      </c>
      <c r="Q83" s="17" t="s">
        <v>56</v>
      </c>
      <c r="R83" s="17" t="s">
        <v>57</v>
      </c>
      <c r="S83" s="22"/>
      <c r="T83" s="22"/>
      <c r="U83" s="22"/>
      <c r="V83" s="22">
        <v>1</v>
      </c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17" t="s">
        <v>46</v>
      </c>
      <c r="AK83" s="17" t="s">
        <v>327</v>
      </c>
      <c r="AL83" s="17" t="s">
        <v>46</v>
      </c>
      <c r="AM83" s="17" t="s">
        <v>46</v>
      </c>
    </row>
    <row r="84" spans="1:39" ht="30" customHeight="1">
      <c r="A84" s="16" t="s">
        <v>315</v>
      </c>
      <c r="B84" s="16" t="s">
        <v>316</v>
      </c>
      <c r="C84" s="28" t="s">
        <v>218</v>
      </c>
      <c r="D84" s="19">
        <v>1</v>
      </c>
      <c r="E84" s="20">
        <f>TRUNC(SUMIF(V75:V84, RIGHTB(O84, 1), H75:H84)*U84, 2)</f>
        <v>27.16</v>
      </c>
      <c r="F84" s="21">
        <f t="shared" si="13"/>
        <v>27.1</v>
      </c>
      <c r="G84" s="20">
        <v>0</v>
      </c>
      <c r="H84" s="21">
        <f t="shared" si="14"/>
        <v>0</v>
      </c>
      <c r="I84" s="20">
        <v>0</v>
      </c>
      <c r="J84" s="21">
        <f t="shared" si="15"/>
        <v>0</v>
      </c>
      <c r="K84" s="20">
        <f t="shared" si="16"/>
        <v>27.1</v>
      </c>
      <c r="L84" s="21">
        <f t="shared" si="17"/>
        <v>27.1</v>
      </c>
      <c r="M84" s="16" t="s">
        <v>46</v>
      </c>
      <c r="N84" s="17" t="s">
        <v>282</v>
      </c>
      <c r="O84" s="17" t="s">
        <v>219</v>
      </c>
      <c r="P84" s="17" t="s">
        <v>56</v>
      </c>
      <c r="Q84" s="17" t="s">
        <v>56</v>
      </c>
      <c r="R84" s="17" t="s">
        <v>56</v>
      </c>
      <c r="S84" s="22">
        <v>1</v>
      </c>
      <c r="T84" s="22">
        <v>0</v>
      </c>
      <c r="U84" s="22">
        <v>0.03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17" t="s">
        <v>46</v>
      </c>
      <c r="AK84" s="17" t="s">
        <v>328</v>
      </c>
      <c r="AL84" s="17" t="s">
        <v>46</v>
      </c>
      <c r="AM84" s="17" t="s">
        <v>46</v>
      </c>
    </row>
    <row r="85" spans="1:39" ht="30" customHeight="1">
      <c r="A85" s="16" t="s">
        <v>195</v>
      </c>
      <c r="B85" s="16" t="s">
        <v>46</v>
      </c>
      <c r="C85" s="28" t="s">
        <v>46</v>
      </c>
      <c r="D85" s="19"/>
      <c r="E85" s="20"/>
      <c r="F85" s="21">
        <f>TRUNC(SUMIF(N75:N84, N74, F75:F84),0)</f>
        <v>42</v>
      </c>
      <c r="G85" s="20"/>
      <c r="H85" s="21">
        <f>TRUNC(SUMIF(N75:N84, N74, H75:H84),0)</f>
        <v>905</v>
      </c>
      <c r="I85" s="20"/>
      <c r="J85" s="21">
        <f>TRUNC(SUMIF(N75:N84, N74, J75:J84),0)</f>
        <v>2</v>
      </c>
      <c r="K85" s="20"/>
      <c r="L85" s="21">
        <f>F85+H85+J85</f>
        <v>949</v>
      </c>
      <c r="M85" s="16" t="s">
        <v>46</v>
      </c>
      <c r="N85" s="17" t="s">
        <v>65</v>
      </c>
      <c r="O85" s="17" t="s">
        <v>65</v>
      </c>
      <c r="P85" s="17" t="s">
        <v>46</v>
      </c>
      <c r="Q85" s="17" t="s">
        <v>46</v>
      </c>
      <c r="R85" s="17" t="s">
        <v>46</v>
      </c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17" t="s">
        <v>46</v>
      </c>
      <c r="AK85" s="17" t="s">
        <v>46</v>
      </c>
      <c r="AL85" s="17" t="s">
        <v>46</v>
      </c>
      <c r="AM85" s="17" t="s">
        <v>46</v>
      </c>
    </row>
    <row r="86" spans="1:39" ht="30" customHeight="1">
      <c r="A86" s="19"/>
      <c r="B86" s="19"/>
      <c r="C86" s="29"/>
      <c r="D86" s="19"/>
      <c r="E86" s="20"/>
      <c r="F86" s="21"/>
      <c r="G86" s="20"/>
      <c r="H86" s="21"/>
      <c r="I86" s="20"/>
      <c r="J86" s="21"/>
      <c r="K86" s="20"/>
      <c r="L86" s="21"/>
      <c r="M86" s="19"/>
    </row>
    <row r="87" spans="1:39" ht="30" customHeight="1">
      <c r="A87" s="172" t="s">
        <v>446</v>
      </c>
      <c r="B87" s="172"/>
      <c r="C87" s="172"/>
      <c r="D87" s="172"/>
      <c r="E87" s="173"/>
      <c r="F87" s="174"/>
      <c r="G87" s="173"/>
      <c r="H87" s="174"/>
      <c r="I87" s="173"/>
      <c r="J87" s="174"/>
      <c r="K87" s="173"/>
      <c r="L87" s="174"/>
      <c r="M87" s="172"/>
      <c r="N87" s="18" t="s">
        <v>299</v>
      </c>
    </row>
    <row r="88" spans="1:39" ht="30" customHeight="1">
      <c r="A88" s="16" t="s">
        <v>297</v>
      </c>
      <c r="B88" s="16" t="s">
        <v>298</v>
      </c>
      <c r="C88" s="28" t="s">
        <v>207</v>
      </c>
      <c r="D88" s="19">
        <v>0.22939999999999999</v>
      </c>
      <c r="E88" s="20">
        <f>단가대비표!P10</f>
        <v>0</v>
      </c>
      <c r="F88" s="21">
        <f>TRUNC(E88*D88,1)</f>
        <v>0</v>
      </c>
      <c r="G88" s="20">
        <f>단가대비표!Q10</f>
        <v>0</v>
      </c>
      <c r="H88" s="21">
        <f>TRUNC(G88*D88,1)</f>
        <v>0</v>
      </c>
      <c r="I88" s="20">
        <f>단가대비표!W10</f>
        <v>544</v>
      </c>
      <c r="J88" s="21">
        <f>TRUNC(I88*D88,1)</f>
        <v>124.7</v>
      </c>
      <c r="K88" s="20">
        <f>TRUNC(E88+G88+I88,1)</f>
        <v>544</v>
      </c>
      <c r="L88" s="21">
        <f>TRUNC(F88+H88+J88,1)</f>
        <v>124.7</v>
      </c>
      <c r="M88" s="16" t="s">
        <v>208</v>
      </c>
      <c r="N88" s="17" t="s">
        <v>299</v>
      </c>
      <c r="O88" s="17" t="s">
        <v>331</v>
      </c>
      <c r="P88" s="17" t="s">
        <v>56</v>
      </c>
      <c r="Q88" s="17" t="s">
        <v>56</v>
      </c>
      <c r="R88" s="17" t="s">
        <v>57</v>
      </c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17" t="s">
        <v>46</v>
      </c>
      <c r="AK88" s="17" t="s">
        <v>332</v>
      </c>
      <c r="AL88" s="17" t="s">
        <v>46</v>
      </c>
      <c r="AM88" s="17" t="s">
        <v>46</v>
      </c>
    </row>
    <row r="89" spans="1:39" ht="30" customHeight="1">
      <c r="A89" s="16" t="s">
        <v>195</v>
      </c>
      <c r="B89" s="16" t="s">
        <v>46</v>
      </c>
      <c r="C89" s="28" t="s">
        <v>46</v>
      </c>
      <c r="D89" s="19"/>
      <c r="E89" s="20"/>
      <c r="F89" s="21">
        <f>TRUNC(SUMIF(N88:N88, N87, F88:F88),0)</f>
        <v>0</v>
      </c>
      <c r="G89" s="20"/>
      <c r="H89" s="21">
        <f>TRUNC(SUMIF(N88:N88, N87, H88:H88),0)</f>
        <v>0</v>
      </c>
      <c r="I89" s="20"/>
      <c r="J89" s="21">
        <f>TRUNC(SUMIF(N88:N88, N87, J88:J88),0)</f>
        <v>124</v>
      </c>
      <c r="K89" s="20"/>
      <c r="L89" s="21">
        <f>F89+H89+J89</f>
        <v>124</v>
      </c>
      <c r="M89" s="16" t="s">
        <v>46</v>
      </c>
      <c r="N89" s="17" t="s">
        <v>65</v>
      </c>
      <c r="O89" s="17" t="s">
        <v>65</v>
      </c>
      <c r="P89" s="17" t="s">
        <v>46</v>
      </c>
      <c r="Q89" s="17" t="s">
        <v>46</v>
      </c>
      <c r="R89" s="17" t="s">
        <v>46</v>
      </c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17" t="s">
        <v>46</v>
      </c>
      <c r="AK89" s="17" t="s">
        <v>46</v>
      </c>
      <c r="AL89" s="17" t="s">
        <v>46</v>
      </c>
      <c r="AM89" s="17" t="s">
        <v>46</v>
      </c>
    </row>
    <row r="90" spans="1:39" ht="30" customHeight="1">
      <c r="A90" s="19"/>
      <c r="B90" s="19"/>
      <c r="C90" s="29"/>
      <c r="D90" s="19"/>
      <c r="E90" s="20"/>
      <c r="F90" s="21"/>
      <c r="G90" s="20"/>
      <c r="H90" s="21"/>
      <c r="I90" s="20"/>
      <c r="J90" s="21"/>
      <c r="K90" s="20"/>
      <c r="L90" s="21"/>
      <c r="M90" s="19"/>
    </row>
    <row r="91" spans="1:39" ht="30" customHeight="1">
      <c r="A91" s="172" t="s">
        <v>522</v>
      </c>
      <c r="B91" s="172"/>
      <c r="C91" s="172"/>
      <c r="D91" s="172"/>
      <c r="E91" s="173"/>
      <c r="F91" s="174"/>
      <c r="G91" s="173"/>
      <c r="H91" s="174"/>
      <c r="I91" s="173"/>
      <c r="J91" s="174"/>
      <c r="K91" s="173"/>
      <c r="L91" s="174"/>
      <c r="M91" s="172"/>
      <c r="N91" s="18" t="s">
        <v>202</v>
      </c>
    </row>
    <row r="92" spans="1:39" ht="30" customHeight="1">
      <c r="A92" s="16" t="s">
        <v>334</v>
      </c>
      <c r="B92" s="141" t="s">
        <v>519</v>
      </c>
      <c r="C92" s="28" t="s">
        <v>192</v>
      </c>
      <c r="D92" s="19">
        <v>1</v>
      </c>
      <c r="E92" s="20">
        <f>일위대가목록!E20</f>
        <v>201</v>
      </c>
      <c r="F92" s="21">
        <f>TRUNC(E92*D92,1)</f>
        <v>201</v>
      </c>
      <c r="G92" s="20">
        <f>일위대가목록!F20</f>
        <v>3775</v>
      </c>
      <c r="H92" s="21">
        <f>TRUNC(G92*D92,1)</f>
        <v>3775</v>
      </c>
      <c r="I92" s="20">
        <f>일위대가목록!G20</f>
        <v>13</v>
      </c>
      <c r="J92" s="21">
        <f>TRUNC(I92*D92,1)</f>
        <v>13</v>
      </c>
      <c r="K92" s="20">
        <f>TRUNC(E92+G92+I92,1)</f>
        <v>3989</v>
      </c>
      <c r="L92" s="21">
        <f>TRUNC(F92+H92+J92,1)</f>
        <v>3989</v>
      </c>
      <c r="M92" s="16" t="s">
        <v>46</v>
      </c>
      <c r="N92" s="17" t="s">
        <v>202</v>
      </c>
      <c r="O92" s="17" t="s">
        <v>335</v>
      </c>
      <c r="P92" s="17" t="s">
        <v>57</v>
      </c>
      <c r="Q92" s="17" t="s">
        <v>56</v>
      </c>
      <c r="R92" s="17" t="s">
        <v>56</v>
      </c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17" t="s">
        <v>46</v>
      </c>
      <c r="AK92" s="17" t="s">
        <v>336</v>
      </c>
      <c r="AL92" s="17" t="s">
        <v>46</v>
      </c>
      <c r="AM92" s="17" t="s">
        <v>46</v>
      </c>
    </row>
    <row r="93" spans="1:39" ht="30" customHeight="1">
      <c r="A93" s="16" t="s">
        <v>337</v>
      </c>
      <c r="B93" s="141" t="s">
        <v>519</v>
      </c>
      <c r="C93" s="28" t="s">
        <v>192</v>
      </c>
      <c r="D93" s="19">
        <v>1</v>
      </c>
      <c r="E93" s="20">
        <f>일위대가목록!E21</f>
        <v>44</v>
      </c>
      <c r="F93" s="21">
        <f>TRUNC(E93*D93,1)</f>
        <v>44</v>
      </c>
      <c r="G93" s="20">
        <f>일위대가목록!F21</f>
        <v>969</v>
      </c>
      <c r="H93" s="21">
        <f>TRUNC(G93*D93,1)</f>
        <v>969</v>
      </c>
      <c r="I93" s="20">
        <f>일위대가목록!G21</f>
        <v>2</v>
      </c>
      <c r="J93" s="21">
        <f>TRUNC(I93*D93,1)</f>
        <v>2</v>
      </c>
      <c r="K93" s="20">
        <f>TRUNC(E93+G93+I93,1)</f>
        <v>1015</v>
      </c>
      <c r="L93" s="21">
        <f>TRUNC(F93+H93+J93,1)</f>
        <v>1015</v>
      </c>
      <c r="M93" s="16" t="s">
        <v>46</v>
      </c>
      <c r="N93" s="17" t="s">
        <v>202</v>
      </c>
      <c r="O93" s="17" t="s">
        <v>338</v>
      </c>
      <c r="P93" s="17" t="s">
        <v>57</v>
      </c>
      <c r="Q93" s="17" t="s">
        <v>56</v>
      </c>
      <c r="R93" s="17" t="s">
        <v>56</v>
      </c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17" t="s">
        <v>46</v>
      </c>
      <c r="AK93" s="17" t="s">
        <v>339</v>
      </c>
      <c r="AL93" s="17" t="s">
        <v>46</v>
      </c>
      <c r="AM93" s="17" t="s">
        <v>46</v>
      </c>
    </row>
    <row r="94" spans="1:39" ht="30" customHeight="1">
      <c r="A94" s="16" t="s">
        <v>195</v>
      </c>
      <c r="B94" s="16" t="s">
        <v>46</v>
      </c>
      <c r="C94" s="28" t="s">
        <v>46</v>
      </c>
      <c r="D94" s="19"/>
      <c r="E94" s="20"/>
      <c r="F94" s="21">
        <f>TRUNC(SUMIF(N92:N93, N91, F92:F93),0)</f>
        <v>245</v>
      </c>
      <c r="G94" s="20"/>
      <c r="H94" s="21">
        <f>TRUNC(SUMIF(N92:N93, N91, H92:H93),0)</f>
        <v>4744</v>
      </c>
      <c r="I94" s="20"/>
      <c r="J94" s="21">
        <f>TRUNC(SUMIF(N92:N93, N91, J92:J93),0)</f>
        <v>15</v>
      </c>
      <c r="K94" s="20"/>
      <c r="L94" s="21">
        <f>F94+H94+J94</f>
        <v>5004</v>
      </c>
      <c r="M94" s="16" t="s">
        <v>46</v>
      </c>
      <c r="N94" s="17" t="s">
        <v>65</v>
      </c>
      <c r="O94" s="17" t="s">
        <v>65</v>
      </c>
      <c r="P94" s="17" t="s">
        <v>46</v>
      </c>
      <c r="Q94" s="17" t="s">
        <v>46</v>
      </c>
      <c r="R94" s="17" t="s">
        <v>46</v>
      </c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17" t="s">
        <v>46</v>
      </c>
      <c r="AK94" s="17" t="s">
        <v>46</v>
      </c>
      <c r="AL94" s="17" t="s">
        <v>46</v>
      </c>
      <c r="AM94" s="17" t="s">
        <v>46</v>
      </c>
    </row>
    <row r="95" spans="1:39" ht="30" customHeight="1">
      <c r="A95" s="19"/>
      <c r="B95" s="19"/>
      <c r="C95" s="29"/>
      <c r="D95" s="19"/>
      <c r="E95" s="20"/>
      <c r="F95" s="21"/>
      <c r="G95" s="20"/>
      <c r="H95" s="21"/>
      <c r="I95" s="20"/>
      <c r="J95" s="21"/>
      <c r="K95" s="20"/>
      <c r="L95" s="21"/>
      <c r="M95" s="19"/>
    </row>
    <row r="96" spans="1:39" ht="30" customHeight="1">
      <c r="A96" s="175" t="s">
        <v>523</v>
      </c>
      <c r="B96" s="175"/>
      <c r="C96" s="175"/>
      <c r="D96" s="175"/>
      <c r="E96" s="176"/>
      <c r="F96" s="177"/>
      <c r="G96" s="176"/>
      <c r="H96" s="177"/>
      <c r="I96" s="176"/>
      <c r="J96" s="177"/>
      <c r="K96" s="176"/>
      <c r="L96" s="177"/>
      <c r="M96" s="175"/>
      <c r="N96" s="18" t="s">
        <v>335</v>
      </c>
    </row>
    <row r="97" spans="1:39" ht="30" customHeight="1">
      <c r="A97" s="16" t="s">
        <v>285</v>
      </c>
      <c r="B97" s="16" t="s">
        <v>286</v>
      </c>
      <c r="C97" s="28" t="s">
        <v>192</v>
      </c>
      <c r="D97" s="19">
        <v>1.8852000000000001E-2</v>
      </c>
      <c r="E97" s="20">
        <f>단가대비표!P15</f>
        <v>2410</v>
      </c>
      <c r="F97" s="21">
        <f t="shared" ref="F97:F106" si="18">TRUNC(E97*D97,1)</f>
        <v>45.4</v>
      </c>
      <c r="G97" s="20">
        <f>단가대비표!Q15</f>
        <v>0</v>
      </c>
      <c r="H97" s="21">
        <f t="shared" ref="H97:H106" si="19">TRUNC(G97*D97,1)</f>
        <v>0</v>
      </c>
      <c r="I97" s="20">
        <f>단가대비표!W15</f>
        <v>0</v>
      </c>
      <c r="J97" s="21">
        <f t="shared" ref="J97:J106" si="20">TRUNC(I97*D97,1)</f>
        <v>0</v>
      </c>
      <c r="K97" s="20">
        <f t="shared" ref="K97:K106" si="21">TRUNC(E97+G97+I97,1)</f>
        <v>2410</v>
      </c>
      <c r="L97" s="21">
        <f t="shared" ref="L97:L106" si="22">TRUNC(F97+H97+J97,1)</f>
        <v>45.4</v>
      </c>
      <c r="M97" s="16" t="s">
        <v>46</v>
      </c>
      <c r="N97" s="17" t="s">
        <v>335</v>
      </c>
      <c r="O97" s="17" t="s">
        <v>287</v>
      </c>
      <c r="P97" s="17" t="s">
        <v>56</v>
      </c>
      <c r="Q97" s="17" t="s">
        <v>56</v>
      </c>
      <c r="R97" s="17" t="s">
        <v>57</v>
      </c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17" t="s">
        <v>46</v>
      </c>
      <c r="AK97" s="17" t="s">
        <v>341</v>
      </c>
      <c r="AL97" s="17" t="s">
        <v>46</v>
      </c>
      <c r="AM97" s="17" t="s">
        <v>46</v>
      </c>
    </row>
    <row r="98" spans="1:39" ht="30" customHeight="1">
      <c r="A98" s="16" t="s">
        <v>289</v>
      </c>
      <c r="B98" s="16" t="s">
        <v>290</v>
      </c>
      <c r="C98" s="28" t="s">
        <v>213</v>
      </c>
      <c r="D98" s="19">
        <v>6.4260000000000002</v>
      </c>
      <c r="E98" s="20">
        <f>단가대비표!P11</f>
        <v>2</v>
      </c>
      <c r="F98" s="21">
        <f t="shared" si="18"/>
        <v>12.8</v>
      </c>
      <c r="G98" s="20">
        <f>단가대비표!Q11</f>
        <v>0</v>
      </c>
      <c r="H98" s="21">
        <f t="shared" si="19"/>
        <v>0</v>
      </c>
      <c r="I98" s="20">
        <f>단가대비표!W11</f>
        <v>0</v>
      </c>
      <c r="J98" s="21">
        <f t="shared" si="20"/>
        <v>0</v>
      </c>
      <c r="K98" s="20">
        <f t="shared" si="21"/>
        <v>2</v>
      </c>
      <c r="L98" s="21">
        <f t="shared" si="22"/>
        <v>12.8</v>
      </c>
      <c r="M98" s="16" t="s">
        <v>46</v>
      </c>
      <c r="N98" s="17" t="s">
        <v>335</v>
      </c>
      <c r="O98" s="17" t="s">
        <v>291</v>
      </c>
      <c r="P98" s="17" t="s">
        <v>56</v>
      </c>
      <c r="Q98" s="17" t="s">
        <v>56</v>
      </c>
      <c r="R98" s="17" t="s">
        <v>57</v>
      </c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17" t="s">
        <v>46</v>
      </c>
      <c r="AK98" s="17" t="s">
        <v>342</v>
      </c>
      <c r="AL98" s="17" t="s">
        <v>46</v>
      </c>
      <c r="AM98" s="17" t="s">
        <v>46</v>
      </c>
    </row>
    <row r="99" spans="1:39" ht="30" customHeight="1">
      <c r="A99" s="16" t="s">
        <v>293</v>
      </c>
      <c r="B99" s="16" t="s">
        <v>294</v>
      </c>
      <c r="C99" s="28" t="s">
        <v>192</v>
      </c>
      <c r="D99" s="19">
        <v>2.8800000000000002E-3</v>
      </c>
      <c r="E99" s="20">
        <f>단가대비표!P14</f>
        <v>10450</v>
      </c>
      <c r="F99" s="21">
        <f t="shared" si="18"/>
        <v>30</v>
      </c>
      <c r="G99" s="20">
        <f>단가대비표!Q14</f>
        <v>0</v>
      </c>
      <c r="H99" s="21">
        <f t="shared" si="19"/>
        <v>0</v>
      </c>
      <c r="I99" s="20">
        <f>단가대비표!W14</f>
        <v>0</v>
      </c>
      <c r="J99" s="21">
        <f t="shared" si="20"/>
        <v>0</v>
      </c>
      <c r="K99" s="20">
        <f t="shared" si="21"/>
        <v>10450</v>
      </c>
      <c r="L99" s="21">
        <f t="shared" si="22"/>
        <v>30</v>
      </c>
      <c r="M99" s="16" t="s">
        <v>46</v>
      </c>
      <c r="N99" s="17" t="s">
        <v>335</v>
      </c>
      <c r="O99" s="17" t="s">
        <v>295</v>
      </c>
      <c r="P99" s="17" t="s">
        <v>56</v>
      </c>
      <c r="Q99" s="17" t="s">
        <v>56</v>
      </c>
      <c r="R99" s="17" t="s">
        <v>57</v>
      </c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17" t="s">
        <v>46</v>
      </c>
      <c r="AK99" s="17" t="s">
        <v>343</v>
      </c>
      <c r="AL99" s="17" t="s">
        <v>46</v>
      </c>
      <c r="AM99" s="17" t="s">
        <v>46</v>
      </c>
    </row>
    <row r="100" spans="1:39" ht="30" customHeight="1">
      <c r="A100" s="16" t="s">
        <v>297</v>
      </c>
      <c r="B100" s="16" t="s">
        <v>298</v>
      </c>
      <c r="C100" s="28" t="s">
        <v>105</v>
      </c>
      <c r="D100" s="19">
        <v>2.1252E-2</v>
      </c>
      <c r="E100" s="20">
        <f>일위대가목록!E18</f>
        <v>0</v>
      </c>
      <c r="F100" s="21">
        <f t="shared" si="18"/>
        <v>0</v>
      </c>
      <c r="G100" s="20">
        <f>일위대가목록!F18</f>
        <v>0</v>
      </c>
      <c r="H100" s="21">
        <f t="shared" si="19"/>
        <v>0</v>
      </c>
      <c r="I100" s="20">
        <f>일위대가목록!G18</f>
        <v>124</v>
      </c>
      <c r="J100" s="21">
        <f t="shared" si="20"/>
        <v>2.6</v>
      </c>
      <c r="K100" s="20">
        <f t="shared" si="21"/>
        <v>124</v>
      </c>
      <c r="L100" s="21">
        <f t="shared" si="22"/>
        <v>2.6</v>
      </c>
      <c r="M100" s="16" t="s">
        <v>46</v>
      </c>
      <c r="N100" s="17" t="s">
        <v>335</v>
      </c>
      <c r="O100" s="17" t="s">
        <v>299</v>
      </c>
      <c r="P100" s="17" t="s">
        <v>57</v>
      </c>
      <c r="Q100" s="17" t="s">
        <v>56</v>
      </c>
      <c r="R100" s="17" t="s">
        <v>56</v>
      </c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17" t="s">
        <v>46</v>
      </c>
      <c r="AK100" s="17" t="s">
        <v>344</v>
      </c>
      <c r="AL100" s="17" t="s">
        <v>46</v>
      </c>
      <c r="AM100" s="17" t="s">
        <v>46</v>
      </c>
    </row>
    <row r="101" spans="1:39" ht="30" customHeight="1">
      <c r="A101" s="16" t="s">
        <v>255</v>
      </c>
      <c r="B101" s="16" t="s">
        <v>301</v>
      </c>
      <c r="C101" s="28" t="s">
        <v>302</v>
      </c>
      <c r="D101" s="19">
        <v>0.12852</v>
      </c>
      <c r="E101" s="20">
        <f>단가대비표!P33</f>
        <v>0</v>
      </c>
      <c r="F101" s="21">
        <f t="shared" si="18"/>
        <v>0</v>
      </c>
      <c r="G101" s="20">
        <f>단가대비표!Q33</f>
        <v>0</v>
      </c>
      <c r="H101" s="21">
        <f t="shared" si="19"/>
        <v>0</v>
      </c>
      <c r="I101" s="20">
        <f>단가대비표!W33</f>
        <v>87</v>
      </c>
      <c r="J101" s="21">
        <f t="shared" si="20"/>
        <v>11.1</v>
      </c>
      <c r="K101" s="20">
        <f t="shared" si="21"/>
        <v>87</v>
      </c>
      <c r="L101" s="21">
        <f t="shared" si="22"/>
        <v>11.1</v>
      </c>
      <c r="M101" s="16" t="s">
        <v>46</v>
      </c>
      <c r="N101" s="17" t="s">
        <v>335</v>
      </c>
      <c r="O101" s="17" t="s">
        <v>303</v>
      </c>
      <c r="P101" s="17" t="s">
        <v>56</v>
      </c>
      <c r="Q101" s="17" t="s">
        <v>56</v>
      </c>
      <c r="R101" s="17" t="s">
        <v>57</v>
      </c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17" t="s">
        <v>46</v>
      </c>
      <c r="AK101" s="17" t="s">
        <v>345</v>
      </c>
      <c r="AL101" s="17" t="s">
        <v>46</v>
      </c>
      <c r="AM101" s="17" t="s">
        <v>46</v>
      </c>
    </row>
    <row r="102" spans="1:39" ht="30" customHeight="1">
      <c r="A102" s="16" t="s">
        <v>346</v>
      </c>
      <c r="B102" s="16" t="s">
        <v>222</v>
      </c>
      <c r="C102" s="28" t="s">
        <v>61</v>
      </c>
      <c r="D102" s="19">
        <v>2.18E-2</v>
      </c>
      <c r="E102" s="20">
        <f>단가대비표!P36</f>
        <v>0</v>
      </c>
      <c r="F102" s="21">
        <f t="shared" si="18"/>
        <v>0</v>
      </c>
      <c r="G102" s="20">
        <f>단가대비표!Q36</f>
        <v>151564</v>
      </c>
      <c r="H102" s="21">
        <f t="shared" si="19"/>
        <v>3304</v>
      </c>
      <c r="I102" s="20">
        <f>단가대비표!W36</f>
        <v>0</v>
      </c>
      <c r="J102" s="21">
        <f t="shared" si="20"/>
        <v>0</v>
      </c>
      <c r="K102" s="20">
        <f t="shared" si="21"/>
        <v>151564</v>
      </c>
      <c r="L102" s="21">
        <f t="shared" si="22"/>
        <v>3304</v>
      </c>
      <c r="M102" s="16" t="s">
        <v>46</v>
      </c>
      <c r="N102" s="17" t="s">
        <v>335</v>
      </c>
      <c r="O102" s="17" t="s">
        <v>347</v>
      </c>
      <c r="P102" s="17" t="s">
        <v>56</v>
      </c>
      <c r="Q102" s="17" t="s">
        <v>56</v>
      </c>
      <c r="R102" s="17" t="s">
        <v>57</v>
      </c>
      <c r="S102" s="22"/>
      <c r="T102" s="22"/>
      <c r="U102" s="22"/>
      <c r="V102" s="22">
        <v>1</v>
      </c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17" t="s">
        <v>46</v>
      </c>
      <c r="AK102" s="17" t="s">
        <v>348</v>
      </c>
      <c r="AL102" s="17" t="s">
        <v>46</v>
      </c>
      <c r="AM102" s="17" t="s">
        <v>46</v>
      </c>
    </row>
    <row r="103" spans="1:39" ht="30" customHeight="1">
      <c r="A103" s="16" t="s">
        <v>59</v>
      </c>
      <c r="B103" s="16" t="s">
        <v>222</v>
      </c>
      <c r="C103" s="28" t="s">
        <v>61</v>
      </c>
      <c r="D103" s="19">
        <v>5.5999999999999995E-4</v>
      </c>
      <c r="E103" s="20">
        <f>단가대비표!P34</f>
        <v>0</v>
      </c>
      <c r="F103" s="21">
        <f t="shared" si="18"/>
        <v>0</v>
      </c>
      <c r="G103" s="20">
        <f>단가대비표!Q34</f>
        <v>99882</v>
      </c>
      <c r="H103" s="21">
        <f t="shared" si="19"/>
        <v>55.9</v>
      </c>
      <c r="I103" s="20">
        <f>단가대비표!W34</f>
        <v>0</v>
      </c>
      <c r="J103" s="21">
        <f t="shared" si="20"/>
        <v>0</v>
      </c>
      <c r="K103" s="20">
        <f t="shared" si="21"/>
        <v>99882</v>
      </c>
      <c r="L103" s="21">
        <f t="shared" si="22"/>
        <v>55.9</v>
      </c>
      <c r="M103" s="16" t="s">
        <v>46</v>
      </c>
      <c r="N103" s="17" t="s">
        <v>335</v>
      </c>
      <c r="O103" s="17" t="s">
        <v>234</v>
      </c>
      <c r="P103" s="17" t="s">
        <v>56</v>
      </c>
      <c r="Q103" s="17" t="s">
        <v>56</v>
      </c>
      <c r="R103" s="17" t="s">
        <v>57</v>
      </c>
      <c r="S103" s="22"/>
      <c r="T103" s="22"/>
      <c r="U103" s="22"/>
      <c r="V103" s="22">
        <v>1</v>
      </c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17" t="s">
        <v>46</v>
      </c>
      <c r="AK103" s="17" t="s">
        <v>349</v>
      </c>
      <c r="AL103" s="17" t="s">
        <v>46</v>
      </c>
      <c r="AM103" s="17" t="s">
        <v>46</v>
      </c>
    </row>
    <row r="104" spans="1:39" ht="30" customHeight="1">
      <c r="A104" s="16" t="s">
        <v>309</v>
      </c>
      <c r="B104" s="16" t="s">
        <v>222</v>
      </c>
      <c r="C104" s="28" t="s">
        <v>61</v>
      </c>
      <c r="D104" s="19">
        <v>2.2100000000000002E-3</v>
      </c>
      <c r="E104" s="20">
        <f>단가대비표!P38</f>
        <v>0</v>
      </c>
      <c r="F104" s="21">
        <f t="shared" si="18"/>
        <v>0</v>
      </c>
      <c r="G104" s="20">
        <f>단가대비표!Q38</f>
        <v>153849</v>
      </c>
      <c r="H104" s="21">
        <f t="shared" si="19"/>
        <v>340</v>
      </c>
      <c r="I104" s="20">
        <f>단가대비표!W38</f>
        <v>0</v>
      </c>
      <c r="J104" s="21">
        <f t="shared" si="20"/>
        <v>0</v>
      </c>
      <c r="K104" s="20">
        <f t="shared" si="21"/>
        <v>153849</v>
      </c>
      <c r="L104" s="21">
        <f t="shared" si="22"/>
        <v>340</v>
      </c>
      <c r="M104" s="16" t="s">
        <v>46</v>
      </c>
      <c r="N104" s="17" t="s">
        <v>335</v>
      </c>
      <c r="O104" s="17" t="s">
        <v>310</v>
      </c>
      <c r="P104" s="17" t="s">
        <v>56</v>
      </c>
      <c r="Q104" s="17" t="s">
        <v>56</v>
      </c>
      <c r="R104" s="17" t="s">
        <v>57</v>
      </c>
      <c r="S104" s="22"/>
      <c r="T104" s="22"/>
      <c r="U104" s="22"/>
      <c r="V104" s="22">
        <v>1</v>
      </c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17" t="s">
        <v>46</v>
      </c>
      <c r="AK104" s="17" t="s">
        <v>350</v>
      </c>
      <c r="AL104" s="17" t="s">
        <v>46</v>
      </c>
      <c r="AM104" s="17" t="s">
        <v>46</v>
      </c>
    </row>
    <row r="105" spans="1:39" ht="30" customHeight="1">
      <c r="A105" s="16" t="s">
        <v>312</v>
      </c>
      <c r="B105" s="16" t="s">
        <v>222</v>
      </c>
      <c r="C105" s="28" t="s">
        <v>61</v>
      </c>
      <c r="D105" s="19">
        <v>6.3000000000000003E-4</v>
      </c>
      <c r="E105" s="20">
        <f>단가대비표!P35</f>
        <v>0</v>
      </c>
      <c r="F105" s="21">
        <f t="shared" si="18"/>
        <v>0</v>
      </c>
      <c r="G105" s="20">
        <f>단가대비표!Q35</f>
        <v>120716</v>
      </c>
      <c r="H105" s="21">
        <f t="shared" si="19"/>
        <v>76</v>
      </c>
      <c r="I105" s="20">
        <f>단가대비표!W35</f>
        <v>0</v>
      </c>
      <c r="J105" s="21">
        <f t="shared" si="20"/>
        <v>0</v>
      </c>
      <c r="K105" s="20">
        <f t="shared" si="21"/>
        <v>120716</v>
      </c>
      <c r="L105" s="21">
        <f t="shared" si="22"/>
        <v>76</v>
      </c>
      <c r="M105" s="16" t="s">
        <v>46</v>
      </c>
      <c r="N105" s="17" t="s">
        <v>335</v>
      </c>
      <c r="O105" s="17" t="s">
        <v>313</v>
      </c>
      <c r="P105" s="17" t="s">
        <v>56</v>
      </c>
      <c r="Q105" s="17" t="s">
        <v>56</v>
      </c>
      <c r="R105" s="17" t="s">
        <v>57</v>
      </c>
      <c r="S105" s="22"/>
      <c r="T105" s="22"/>
      <c r="U105" s="22"/>
      <c r="V105" s="22">
        <v>1</v>
      </c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17" t="s">
        <v>46</v>
      </c>
      <c r="AK105" s="17" t="s">
        <v>351</v>
      </c>
      <c r="AL105" s="17" t="s">
        <v>46</v>
      </c>
      <c r="AM105" s="17" t="s">
        <v>46</v>
      </c>
    </row>
    <row r="106" spans="1:39" ht="30" customHeight="1">
      <c r="A106" s="16" t="s">
        <v>315</v>
      </c>
      <c r="B106" s="16" t="s">
        <v>316</v>
      </c>
      <c r="C106" s="28" t="s">
        <v>218</v>
      </c>
      <c r="D106" s="19">
        <v>1</v>
      </c>
      <c r="E106" s="20">
        <f>TRUNC(SUMIF(V97:V106, RIGHTB(O106, 1), H97:H106)*U106, 2)</f>
        <v>113.27</v>
      </c>
      <c r="F106" s="21">
        <f t="shared" si="18"/>
        <v>113.2</v>
      </c>
      <c r="G106" s="20">
        <v>0</v>
      </c>
      <c r="H106" s="21">
        <f t="shared" si="19"/>
        <v>0</v>
      </c>
      <c r="I106" s="20">
        <v>0</v>
      </c>
      <c r="J106" s="21">
        <f t="shared" si="20"/>
        <v>0</v>
      </c>
      <c r="K106" s="20">
        <f t="shared" si="21"/>
        <v>113.2</v>
      </c>
      <c r="L106" s="21">
        <f t="shared" si="22"/>
        <v>113.2</v>
      </c>
      <c r="M106" s="16" t="s">
        <v>46</v>
      </c>
      <c r="N106" s="17" t="s">
        <v>335</v>
      </c>
      <c r="O106" s="17" t="s">
        <v>219</v>
      </c>
      <c r="P106" s="17" t="s">
        <v>56</v>
      </c>
      <c r="Q106" s="17" t="s">
        <v>56</v>
      </c>
      <c r="R106" s="17" t="s">
        <v>56</v>
      </c>
      <c r="S106" s="22">
        <v>1</v>
      </c>
      <c r="T106" s="22">
        <v>0</v>
      </c>
      <c r="U106" s="22">
        <v>0.03</v>
      </c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17" t="s">
        <v>46</v>
      </c>
      <c r="AK106" s="17" t="s">
        <v>352</v>
      </c>
      <c r="AL106" s="17" t="s">
        <v>46</v>
      </c>
      <c r="AM106" s="17" t="s">
        <v>46</v>
      </c>
    </row>
    <row r="107" spans="1:39" ht="30" customHeight="1">
      <c r="A107" s="16" t="s">
        <v>195</v>
      </c>
      <c r="B107" s="16" t="s">
        <v>46</v>
      </c>
      <c r="C107" s="28" t="s">
        <v>46</v>
      </c>
      <c r="D107" s="19"/>
      <c r="E107" s="20"/>
      <c r="F107" s="21">
        <f>TRUNC(SUMIF(N97:N106, N96, F97:F106),0)</f>
        <v>201</v>
      </c>
      <c r="G107" s="20"/>
      <c r="H107" s="21">
        <f>TRUNC(SUMIF(N97:N106, N96, H97:H106),0)</f>
        <v>3775</v>
      </c>
      <c r="I107" s="20"/>
      <c r="J107" s="21">
        <f>TRUNC(SUMIF(N97:N106, N96, J97:J106),0)</f>
        <v>13</v>
      </c>
      <c r="K107" s="20"/>
      <c r="L107" s="21">
        <f>F107+H107+J107</f>
        <v>3989</v>
      </c>
      <c r="M107" s="16" t="s">
        <v>46</v>
      </c>
      <c r="N107" s="17" t="s">
        <v>65</v>
      </c>
      <c r="O107" s="17" t="s">
        <v>65</v>
      </c>
      <c r="P107" s="17" t="s">
        <v>46</v>
      </c>
      <c r="Q107" s="17" t="s">
        <v>46</v>
      </c>
      <c r="R107" s="17" t="s">
        <v>46</v>
      </c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17" t="s">
        <v>46</v>
      </c>
      <c r="AK107" s="17" t="s">
        <v>46</v>
      </c>
      <c r="AL107" s="17" t="s">
        <v>46</v>
      </c>
      <c r="AM107" s="17" t="s">
        <v>46</v>
      </c>
    </row>
    <row r="108" spans="1:39" ht="30" customHeight="1">
      <c r="A108" s="19"/>
      <c r="B108" s="19"/>
      <c r="C108" s="29"/>
      <c r="D108" s="19"/>
      <c r="E108" s="20"/>
      <c r="F108" s="21"/>
      <c r="G108" s="20"/>
      <c r="H108" s="21"/>
      <c r="I108" s="20"/>
      <c r="J108" s="21"/>
      <c r="K108" s="20"/>
      <c r="L108" s="21"/>
      <c r="M108" s="19"/>
    </row>
    <row r="109" spans="1:39" ht="30" customHeight="1">
      <c r="A109" s="175" t="s">
        <v>524</v>
      </c>
      <c r="B109" s="175"/>
      <c r="C109" s="175"/>
      <c r="D109" s="175"/>
      <c r="E109" s="176"/>
      <c r="F109" s="177"/>
      <c r="G109" s="176"/>
      <c r="H109" s="177"/>
      <c r="I109" s="176"/>
      <c r="J109" s="177"/>
      <c r="K109" s="176"/>
      <c r="L109" s="177"/>
      <c r="M109" s="175"/>
      <c r="N109" s="18" t="s">
        <v>338</v>
      </c>
    </row>
    <row r="110" spans="1:39" ht="30" customHeight="1">
      <c r="A110" s="16" t="s">
        <v>285</v>
      </c>
      <c r="B110" s="16" t="s">
        <v>286</v>
      </c>
      <c r="C110" s="28" t="s">
        <v>192</v>
      </c>
      <c r="D110" s="19">
        <v>3.3240000000000001E-3</v>
      </c>
      <c r="E110" s="20">
        <f>단가대비표!P15</f>
        <v>2410</v>
      </c>
      <c r="F110" s="21">
        <f t="shared" ref="F110:F119" si="23">TRUNC(E110*D110,1)</f>
        <v>8</v>
      </c>
      <c r="G110" s="20">
        <f>단가대비표!Q15</f>
        <v>0</v>
      </c>
      <c r="H110" s="21">
        <f t="shared" ref="H110:H119" si="24">TRUNC(G110*D110,1)</f>
        <v>0</v>
      </c>
      <c r="I110" s="20">
        <f>단가대비표!W15</f>
        <v>0</v>
      </c>
      <c r="J110" s="21">
        <f t="shared" ref="J110:J119" si="25">TRUNC(I110*D110,1)</f>
        <v>0</v>
      </c>
      <c r="K110" s="20">
        <f t="shared" ref="K110:K119" si="26">TRUNC(E110+G110+I110,1)</f>
        <v>2410</v>
      </c>
      <c r="L110" s="21">
        <f t="shared" ref="L110:L119" si="27">TRUNC(F110+H110+J110,1)</f>
        <v>8</v>
      </c>
      <c r="M110" s="16" t="s">
        <v>46</v>
      </c>
      <c r="N110" s="17" t="s">
        <v>338</v>
      </c>
      <c r="O110" s="17" t="s">
        <v>287</v>
      </c>
      <c r="P110" s="17" t="s">
        <v>56</v>
      </c>
      <c r="Q110" s="17" t="s">
        <v>56</v>
      </c>
      <c r="R110" s="17" t="s">
        <v>57</v>
      </c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17" t="s">
        <v>46</v>
      </c>
      <c r="AK110" s="17" t="s">
        <v>354</v>
      </c>
      <c r="AL110" s="17" t="s">
        <v>46</v>
      </c>
      <c r="AM110" s="17" t="s">
        <v>46</v>
      </c>
    </row>
    <row r="111" spans="1:39" ht="30" customHeight="1">
      <c r="A111" s="16" t="s">
        <v>289</v>
      </c>
      <c r="B111" s="16" t="s">
        <v>290</v>
      </c>
      <c r="C111" s="28" t="s">
        <v>213</v>
      </c>
      <c r="D111" s="19">
        <v>1.1339999999999999</v>
      </c>
      <c r="E111" s="20">
        <f>단가대비표!P11</f>
        <v>2</v>
      </c>
      <c r="F111" s="21">
        <f t="shared" si="23"/>
        <v>2.2000000000000002</v>
      </c>
      <c r="G111" s="20">
        <f>단가대비표!Q11</f>
        <v>0</v>
      </c>
      <c r="H111" s="21">
        <f t="shared" si="24"/>
        <v>0</v>
      </c>
      <c r="I111" s="20">
        <f>단가대비표!W11</f>
        <v>0</v>
      </c>
      <c r="J111" s="21">
        <f t="shared" si="25"/>
        <v>0</v>
      </c>
      <c r="K111" s="20">
        <f t="shared" si="26"/>
        <v>2</v>
      </c>
      <c r="L111" s="21">
        <f t="shared" si="27"/>
        <v>2.2000000000000002</v>
      </c>
      <c r="M111" s="16" t="s">
        <v>46</v>
      </c>
      <c r="N111" s="17" t="s">
        <v>338</v>
      </c>
      <c r="O111" s="17" t="s">
        <v>291</v>
      </c>
      <c r="P111" s="17" t="s">
        <v>56</v>
      </c>
      <c r="Q111" s="17" t="s">
        <v>56</v>
      </c>
      <c r="R111" s="17" t="s">
        <v>57</v>
      </c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17" t="s">
        <v>46</v>
      </c>
      <c r="AK111" s="17" t="s">
        <v>355</v>
      </c>
      <c r="AL111" s="17" t="s">
        <v>46</v>
      </c>
      <c r="AM111" s="17" t="s">
        <v>46</v>
      </c>
    </row>
    <row r="112" spans="1:39" ht="30" customHeight="1">
      <c r="A112" s="16" t="s">
        <v>293</v>
      </c>
      <c r="B112" s="16" t="s">
        <v>294</v>
      </c>
      <c r="C112" s="28" t="s">
        <v>192</v>
      </c>
      <c r="D112" s="19">
        <v>4.8000000000000001E-4</v>
      </c>
      <c r="E112" s="20">
        <f>단가대비표!P14</f>
        <v>10450</v>
      </c>
      <c r="F112" s="21">
        <f t="shared" si="23"/>
        <v>5</v>
      </c>
      <c r="G112" s="20">
        <f>단가대비표!Q14</f>
        <v>0</v>
      </c>
      <c r="H112" s="21">
        <f t="shared" si="24"/>
        <v>0</v>
      </c>
      <c r="I112" s="20">
        <f>단가대비표!W14</f>
        <v>0</v>
      </c>
      <c r="J112" s="21">
        <f t="shared" si="25"/>
        <v>0</v>
      </c>
      <c r="K112" s="20">
        <f t="shared" si="26"/>
        <v>10450</v>
      </c>
      <c r="L112" s="21">
        <f t="shared" si="27"/>
        <v>5</v>
      </c>
      <c r="M112" s="16" t="s">
        <v>46</v>
      </c>
      <c r="N112" s="17" t="s">
        <v>338</v>
      </c>
      <c r="O112" s="17" t="s">
        <v>295</v>
      </c>
      <c r="P112" s="17" t="s">
        <v>56</v>
      </c>
      <c r="Q112" s="17" t="s">
        <v>56</v>
      </c>
      <c r="R112" s="17" t="s">
        <v>57</v>
      </c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17" t="s">
        <v>46</v>
      </c>
      <c r="AK112" s="17" t="s">
        <v>356</v>
      </c>
      <c r="AL112" s="17" t="s">
        <v>46</v>
      </c>
      <c r="AM112" s="17" t="s">
        <v>46</v>
      </c>
    </row>
    <row r="113" spans="1:39" ht="30" customHeight="1">
      <c r="A113" s="16" t="s">
        <v>297</v>
      </c>
      <c r="B113" s="16" t="s">
        <v>298</v>
      </c>
      <c r="C113" s="28" t="s">
        <v>105</v>
      </c>
      <c r="D113" s="19">
        <v>3.7439999999999999E-3</v>
      </c>
      <c r="E113" s="20">
        <f>일위대가목록!E18</f>
        <v>0</v>
      </c>
      <c r="F113" s="21">
        <f t="shared" si="23"/>
        <v>0</v>
      </c>
      <c r="G113" s="20">
        <f>일위대가목록!F18</f>
        <v>0</v>
      </c>
      <c r="H113" s="21">
        <f t="shared" si="24"/>
        <v>0</v>
      </c>
      <c r="I113" s="20">
        <f>일위대가목록!G18</f>
        <v>124</v>
      </c>
      <c r="J113" s="21">
        <f t="shared" si="25"/>
        <v>0.4</v>
      </c>
      <c r="K113" s="20">
        <f t="shared" si="26"/>
        <v>124</v>
      </c>
      <c r="L113" s="21">
        <f t="shared" si="27"/>
        <v>0.4</v>
      </c>
      <c r="M113" s="16" t="s">
        <v>46</v>
      </c>
      <c r="N113" s="17" t="s">
        <v>338</v>
      </c>
      <c r="O113" s="17" t="s">
        <v>299</v>
      </c>
      <c r="P113" s="17" t="s">
        <v>57</v>
      </c>
      <c r="Q113" s="17" t="s">
        <v>56</v>
      </c>
      <c r="R113" s="17" t="s">
        <v>56</v>
      </c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17" t="s">
        <v>46</v>
      </c>
      <c r="AK113" s="17" t="s">
        <v>357</v>
      </c>
      <c r="AL113" s="17" t="s">
        <v>46</v>
      </c>
      <c r="AM113" s="17" t="s">
        <v>46</v>
      </c>
    </row>
    <row r="114" spans="1:39" ht="30" customHeight="1">
      <c r="A114" s="16" t="s">
        <v>255</v>
      </c>
      <c r="B114" s="16" t="s">
        <v>301</v>
      </c>
      <c r="C114" s="28" t="s">
        <v>302</v>
      </c>
      <c r="D114" s="19">
        <v>2.2679999999999999E-2</v>
      </c>
      <c r="E114" s="20">
        <f>단가대비표!P33</f>
        <v>0</v>
      </c>
      <c r="F114" s="21">
        <f t="shared" si="23"/>
        <v>0</v>
      </c>
      <c r="G114" s="20">
        <f>단가대비표!Q33</f>
        <v>0</v>
      </c>
      <c r="H114" s="21">
        <f t="shared" si="24"/>
        <v>0</v>
      </c>
      <c r="I114" s="20">
        <f>단가대비표!W33</f>
        <v>87</v>
      </c>
      <c r="J114" s="21">
        <f t="shared" si="25"/>
        <v>1.9</v>
      </c>
      <c r="K114" s="20">
        <f t="shared" si="26"/>
        <v>87</v>
      </c>
      <c r="L114" s="21">
        <f t="shared" si="27"/>
        <v>1.9</v>
      </c>
      <c r="M114" s="16" t="s">
        <v>46</v>
      </c>
      <c r="N114" s="17" t="s">
        <v>338</v>
      </c>
      <c r="O114" s="17" t="s">
        <v>303</v>
      </c>
      <c r="P114" s="17" t="s">
        <v>56</v>
      </c>
      <c r="Q114" s="17" t="s">
        <v>56</v>
      </c>
      <c r="R114" s="17" t="s">
        <v>57</v>
      </c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17" t="s">
        <v>46</v>
      </c>
      <c r="AK114" s="17" t="s">
        <v>358</v>
      </c>
      <c r="AL114" s="17" t="s">
        <v>46</v>
      </c>
      <c r="AM114" s="17" t="s">
        <v>46</v>
      </c>
    </row>
    <row r="115" spans="1:39" ht="30" customHeight="1">
      <c r="A115" s="16" t="s">
        <v>346</v>
      </c>
      <c r="B115" s="16" t="s">
        <v>222</v>
      </c>
      <c r="C115" s="28" t="s">
        <v>61</v>
      </c>
      <c r="D115" s="19">
        <v>5.8500000000000002E-3</v>
      </c>
      <c r="E115" s="20">
        <f>단가대비표!P36</f>
        <v>0</v>
      </c>
      <c r="F115" s="21">
        <f t="shared" si="23"/>
        <v>0</v>
      </c>
      <c r="G115" s="20">
        <f>단가대비표!Q36</f>
        <v>151564</v>
      </c>
      <c r="H115" s="21">
        <f t="shared" si="24"/>
        <v>886.6</v>
      </c>
      <c r="I115" s="20">
        <f>단가대비표!W36</f>
        <v>0</v>
      </c>
      <c r="J115" s="21">
        <f t="shared" si="25"/>
        <v>0</v>
      </c>
      <c r="K115" s="20">
        <f t="shared" si="26"/>
        <v>151564</v>
      </c>
      <c r="L115" s="21">
        <f t="shared" si="27"/>
        <v>886.6</v>
      </c>
      <c r="M115" s="16" t="s">
        <v>46</v>
      </c>
      <c r="N115" s="17" t="s">
        <v>338</v>
      </c>
      <c r="O115" s="17" t="s">
        <v>347</v>
      </c>
      <c r="P115" s="17" t="s">
        <v>56</v>
      </c>
      <c r="Q115" s="17" t="s">
        <v>56</v>
      </c>
      <c r="R115" s="17" t="s">
        <v>57</v>
      </c>
      <c r="S115" s="22"/>
      <c r="T115" s="22"/>
      <c r="U115" s="22"/>
      <c r="V115" s="22">
        <v>1</v>
      </c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17" t="s">
        <v>46</v>
      </c>
      <c r="AK115" s="17" t="s">
        <v>359</v>
      </c>
      <c r="AL115" s="17" t="s">
        <v>46</v>
      </c>
      <c r="AM115" s="17" t="s">
        <v>46</v>
      </c>
    </row>
    <row r="116" spans="1:39" ht="30" customHeight="1">
      <c r="A116" s="16" t="s">
        <v>59</v>
      </c>
      <c r="B116" s="16" t="s">
        <v>222</v>
      </c>
      <c r="C116" s="28" t="s">
        <v>61</v>
      </c>
      <c r="D116" s="19">
        <v>1E-4</v>
      </c>
      <c r="E116" s="20">
        <f>단가대비표!P34</f>
        <v>0</v>
      </c>
      <c r="F116" s="21">
        <f t="shared" si="23"/>
        <v>0</v>
      </c>
      <c r="G116" s="20">
        <f>단가대비표!Q34</f>
        <v>99882</v>
      </c>
      <c r="H116" s="21">
        <f t="shared" si="24"/>
        <v>9.9</v>
      </c>
      <c r="I116" s="20">
        <f>단가대비표!W34</f>
        <v>0</v>
      </c>
      <c r="J116" s="21">
        <f t="shared" si="25"/>
        <v>0</v>
      </c>
      <c r="K116" s="20">
        <f t="shared" si="26"/>
        <v>99882</v>
      </c>
      <c r="L116" s="21">
        <f t="shared" si="27"/>
        <v>9.9</v>
      </c>
      <c r="M116" s="16" t="s">
        <v>46</v>
      </c>
      <c r="N116" s="17" t="s">
        <v>338</v>
      </c>
      <c r="O116" s="17" t="s">
        <v>234</v>
      </c>
      <c r="P116" s="17" t="s">
        <v>56</v>
      </c>
      <c r="Q116" s="17" t="s">
        <v>56</v>
      </c>
      <c r="R116" s="17" t="s">
        <v>57</v>
      </c>
      <c r="S116" s="22"/>
      <c r="T116" s="22"/>
      <c r="U116" s="22"/>
      <c r="V116" s="22">
        <v>1</v>
      </c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17" t="s">
        <v>46</v>
      </c>
      <c r="AK116" s="17" t="s">
        <v>360</v>
      </c>
      <c r="AL116" s="17" t="s">
        <v>46</v>
      </c>
      <c r="AM116" s="17" t="s">
        <v>46</v>
      </c>
    </row>
    <row r="117" spans="1:39" ht="30" customHeight="1">
      <c r="A117" s="16" t="s">
        <v>309</v>
      </c>
      <c r="B117" s="16" t="s">
        <v>222</v>
      </c>
      <c r="C117" s="28" t="s">
        <v>61</v>
      </c>
      <c r="D117" s="19">
        <v>3.8999999999999999E-4</v>
      </c>
      <c r="E117" s="20">
        <f>단가대비표!P38</f>
        <v>0</v>
      </c>
      <c r="F117" s="21">
        <f t="shared" si="23"/>
        <v>0</v>
      </c>
      <c r="G117" s="20">
        <f>단가대비표!Q38</f>
        <v>153849</v>
      </c>
      <c r="H117" s="21">
        <f t="shared" si="24"/>
        <v>60</v>
      </c>
      <c r="I117" s="20">
        <f>단가대비표!W38</f>
        <v>0</v>
      </c>
      <c r="J117" s="21">
        <f t="shared" si="25"/>
        <v>0</v>
      </c>
      <c r="K117" s="20">
        <f t="shared" si="26"/>
        <v>153849</v>
      </c>
      <c r="L117" s="21">
        <f t="shared" si="27"/>
        <v>60</v>
      </c>
      <c r="M117" s="16" t="s">
        <v>46</v>
      </c>
      <c r="N117" s="17" t="s">
        <v>338</v>
      </c>
      <c r="O117" s="17" t="s">
        <v>310</v>
      </c>
      <c r="P117" s="17" t="s">
        <v>56</v>
      </c>
      <c r="Q117" s="17" t="s">
        <v>56</v>
      </c>
      <c r="R117" s="17" t="s">
        <v>57</v>
      </c>
      <c r="S117" s="22"/>
      <c r="T117" s="22"/>
      <c r="U117" s="22"/>
      <c r="V117" s="22">
        <v>1</v>
      </c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17" t="s">
        <v>46</v>
      </c>
      <c r="AK117" s="17" t="s">
        <v>361</v>
      </c>
      <c r="AL117" s="17" t="s">
        <v>46</v>
      </c>
      <c r="AM117" s="17" t="s">
        <v>46</v>
      </c>
    </row>
    <row r="118" spans="1:39" ht="30" customHeight="1">
      <c r="A118" s="16" t="s">
        <v>312</v>
      </c>
      <c r="B118" s="16" t="s">
        <v>222</v>
      </c>
      <c r="C118" s="28" t="s">
        <v>61</v>
      </c>
      <c r="D118" s="19">
        <v>1.1E-4</v>
      </c>
      <c r="E118" s="20">
        <f>단가대비표!P35</f>
        <v>0</v>
      </c>
      <c r="F118" s="21">
        <f t="shared" si="23"/>
        <v>0</v>
      </c>
      <c r="G118" s="20">
        <f>단가대비표!Q35</f>
        <v>120716</v>
      </c>
      <c r="H118" s="21">
        <f t="shared" si="24"/>
        <v>13.2</v>
      </c>
      <c r="I118" s="20">
        <f>단가대비표!W35</f>
        <v>0</v>
      </c>
      <c r="J118" s="21">
        <f t="shared" si="25"/>
        <v>0</v>
      </c>
      <c r="K118" s="20">
        <f t="shared" si="26"/>
        <v>120716</v>
      </c>
      <c r="L118" s="21">
        <f t="shared" si="27"/>
        <v>13.2</v>
      </c>
      <c r="M118" s="16" t="s">
        <v>46</v>
      </c>
      <c r="N118" s="17" t="s">
        <v>338</v>
      </c>
      <c r="O118" s="17" t="s">
        <v>313</v>
      </c>
      <c r="P118" s="17" t="s">
        <v>56</v>
      </c>
      <c r="Q118" s="17" t="s">
        <v>56</v>
      </c>
      <c r="R118" s="17" t="s">
        <v>57</v>
      </c>
      <c r="S118" s="22"/>
      <c r="T118" s="22"/>
      <c r="U118" s="22"/>
      <c r="V118" s="22">
        <v>1</v>
      </c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17" t="s">
        <v>46</v>
      </c>
      <c r="AK118" s="17" t="s">
        <v>362</v>
      </c>
      <c r="AL118" s="17" t="s">
        <v>46</v>
      </c>
      <c r="AM118" s="17" t="s">
        <v>46</v>
      </c>
    </row>
    <row r="119" spans="1:39" ht="30" customHeight="1">
      <c r="A119" s="16" t="s">
        <v>315</v>
      </c>
      <c r="B119" s="16" t="s">
        <v>316</v>
      </c>
      <c r="C119" s="28" t="s">
        <v>218</v>
      </c>
      <c r="D119" s="19">
        <v>1</v>
      </c>
      <c r="E119" s="20">
        <f>TRUNC(SUMIF(V110:V119, RIGHTB(O119, 1), H110:H119)*U119, 2)</f>
        <v>29.09</v>
      </c>
      <c r="F119" s="21">
        <f t="shared" si="23"/>
        <v>29</v>
      </c>
      <c r="G119" s="20">
        <v>0</v>
      </c>
      <c r="H119" s="21">
        <f t="shared" si="24"/>
        <v>0</v>
      </c>
      <c r="I119" s="20">
        <v>0</v>
      </c>
      <c r="J119" s="21">
        <f t="shared" si="25"/>
        <v>0</v>
      </c>
      <c r="K119" s="20">
        <f t="shared" si="26"/>
        <v>29</v>
      </c>
      <c r="L119" s="21">
        <f t="shared" si="27"/>
        <v>29</v>
      </c>
      <c r="M119" s="16" t="s">
        <v>46</v>
      </c>
      <c r="N119" s="17" t="s">
        <v>338</v>
      </c>
      <c r="O119" s="17" t="s">
        <v>219</v>
      </c>
      <c r="P119" s="17" t="s">
        <v>56</v>
      </c>
      <c r="Q119" s="17" t="s">
        <v>56</v>
      </c>
      <c r="R119" s="17" t="s">
        <v>56</v>
      </c>
      <c r="S119" s="22">
        <v>1</v>
      </c>
      <c r="T119" s="22">
        <v>0</v>
      </c>
      <c r="U119" s="22">
        <v>0.03</v>
      </c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17" t="s">
        <v>46</v>
      </c>
      <c r="AK119" s="17" t="s">
        <v>363</v>
      </c>
      <c r="AL119" s="17" t="s">
        <v>46</v>
      </c>
      <c r="AM119" s="17" t="s">
        <v>46</v>
      </c>
    </row>
    <row r="120" spans="1:39" ht="30" customHeight="1">
      <c r="A120" s="16" t="s">
        <v>195</v>
      </c>
      <c r="B120" s="16" t="s">
        <v>46</v>
      </c>
      <c r="C120" s="28" t="s">
        <v>46</v>
      </c>
      <c r="D120" s="19"/>
      <c r="E120" s="20"/>
      <c r="F120" s="21">
        <f>TRUNC(SUMIF(N110:N119, N109, F110:F119),0)</f>
        <v>44</v>
      </c>
      <c r="G120" s="20"/>
      <c r="H120" s="21">
        <f>TRUNC(SUMIF(N110:N119, N109, H110:H119),0)</f>
        <v>969</v>
      </c>
      <c r="I120" s="20"/>
      <c r="J120" s="21">
        <f>TRUNC(SUMIF(N110:N119, N109, J110:J119),0)</f>
        <v>2</v>
      </c>
      <c r="K120" s="20"/>
      <c r="L120" s="21">
        <f>F120+H120+J120</f>
        <v>1015</v>
      </c>
      <c r="M120" s="16" t="s">
        <v>46</v>
      </c>
      <c r="N120" s="17" t="s">
        <v>65</v>
      </c>
      <c r="O120" s="17" t="s">
        <v>65</v>
      </c>
      <c r="P120" s="17" t="s">
        <v>46</v>
      </c>
      <c r="Q120" s="17" t="s">
        <v>46</v>
      </c>
      <c r="R120" s="17" t="s">
        <v>46</v>
      </c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17" t="s">
        <v>46</v>
      </c>
      <c r="AK120" s="17" t="s">
        <v>46</v>
      </c>
      <c r="AL120" s="17" t="s">
        <v>46</v>
      </c>
      <c r="AM120" s="17" t="s">
        <v>46</v>
      </c>
    </row>
  </sheetData>
  <mergeCells count="49">
    <mergeCell ref="A91:M91"/>
    <mergeCell ref="A96:M96"/>
    <mergeCell ref="A109:M109"/>
    <mergeCell ref="A42:M42"/>
    <mergeCell ref="A49:M49"/>
    <mergeCell ref="A56:M56"/>
    <mergeCell ref="A61:M61"/>
    <mergeCell ref="A74:M74"/>
    <mergeCell ref="A87:M87"/>
    <mergeCell ref="A8:M8"/>
    <mergeCell ref="A12:M12"/>
    <mergeCell ref="A16:M16"/>
    <mergeCell ref="A20:M20"/>
    <mergeCell ref="A27:M27"/>
    <mergeCell ref="A33:M33"/>
    <mergeCell ref="AF6:AF7"/>
    <mergeCell ref="AG6:AG7"/>
    <mergeCell ref="AH6:AH7"/>
    <mergeCell ref="AI6:AI7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AK6:AK7"/>
    <mergeCell ref="Z6:Z7"/>
    <mergeCell ref="AA6:AA7"/>
    <mergeCell ref="AB6:AB7"/>
    <mergeCell ref="AC6:AC7"/>
    <mergeCell ref="AD6:AD7"/>
    <mergeCell ref="AE6:AE7"/>
    <mergeCell ref="I6:J6"/>
    <mergeCell ref="K6:L6"/>
    <mergeCell ref="M6:M7"/>
    <mergeCell ref="A3:M3"/>
    <mergeCell ref="AJ6:AJ7"/>
    <mergeCell ref="S6:S7"/>
    <mergeCell ref="A6:A7"/>
    <mergeCell ref="B6:B7"/>
    <mergeCell ref="C6:C7"/>
    <mergeCell ref="D6:D7"/>
    <mergeCell ref="E6:F6"/>
    <mergeCell ref="G6:H6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Y65"/>
  <sheetViews>
    <sheetView view="pageBreakPreview" topLeftCell="B10" zoomScale="85" zoomScaleNormal="100" zoomScaleSheetLayoutView="85" workbookViewId="0">
      <selection activeCell="M18" sqref="M18"/>
    </sheetView>
  </sheetViews>
  <sheetFormatPr defaultRowHeight="13.5"/>
  <cols>
    <col min="1" max="1" width="21.625" style="51" hidden="1" customWidth="1"/>
    <col min="2" max="2" width="26.125" style="51" bestFit="1" customWidth="1"/>
    <col min="3" max="3" width="30.5" style="51" bestFit="1" customWidth="1"/>
    <col min="4" max="4" width="5.5" style="60" bestFit="1" customWidth="1"/>
    <col min="5" max="5" width="10.5" style="51" bestFit="1" customWidth="1"/>
    <col min="6" max="6" width="6.625" style="51" bestFit="1" customWidth="1"/>
    <col min="7" max="7" width="10.5" style="51" bestFit="1" customWidth="1"/>
    <col min="8" max="8" width="6.625" style="51" bestFit="1" customWidth="1"/>
    <col min="9" max="9" width="10.5" style="51" bestFit="1" customWidth="1"/>
    <col min="10" max="10" width="6.625" style="51" bestFit="1" customWidth="1"/>
    <col min="11" max="11" width="13.875" style="51" bestFit="1" customWidth="1"/>
    <col min="12" max="12" width="6.625" style="51" bestFit="1" customWidth="1"/>
    <col min="13" max="13" width="10.375" style="51" bestFit="1" customWidth="1"/>
    <col min="14" max="14" width="6.625" style="51" bestFit="1" customWidth="1"/>
    <col min="15" max="15" width="11.875" style="51" customWidth="1"/>
    <col min="16" max="16" width="13.875" style="51" bestFit="1" customWidth="1"/>
    <col min="17" max="17" width="11.625" style="51" bestFit="1" customWidth="1"/>
    <col min="18" max="20" width="9.25" style="51" bestFit="1" customWidth="1"/>
    <col min="21" max="21" width="13.875" style="51" bestFit="1" customWidth="1"/>
    <col min="22" max="22" width="11.625" style="51" bestFit="1" customWidth="1"/>
    <col min="23" max="23" width="13.875" style="51" bestFit="1" customWidth="1"/>
    <col min="24" max="24" width="8.5" style="51" bestFit="1" customWidth="1"/>
    <col min="25" max="25" width="10.5" style="51" bestFit="1" customWidth="1"/>
    <col min="26" max="27" width="9" style="51" hidden="1" customWidth="1"/>
    <col min="28" max="28" width="11" style="51" hidden="1" customWidth="1"/>
    <col min="29" max="29" width="9" style="51" hidden="1" customWidth="1"/>
    <col min="30" max="16384" width="9" style="51"/>
  </cols>
  <sheetData>
    <row r="1" spans="1:129" s="4" customFormat="1" ht="20.100000000000001" customHeight="1">
      <c r="A1" s="6"/>
      <c r="B1" s="6" t="s">
        <v>417</v>
      </c>
      <c r="D1" s="49"/>
      <c r="E1" s="49"/>
      <c r="X1" s="49"/>
    </row>
    <row r="2" spans="1:129" s="4" customFormat="1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50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</row>
    <row r="3" spans="1:129" s="8" customFormat="1" ht="39.950000000000003" customHeight="1">
      <c r="A3" s="10"/>
      <c r="B3" s="169" t="s">
        <v>418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</row>
    <row r="4" spans="1:129" s="4" customFormat="1" ht="9.9499999999999993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6"/>
      <c r="W4" s="6"/>
      <c r="X4" s="50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</row>
    <row r="5" spans="1:129" s="4" customFormat="1" ht="24.95" customHeight="1">
      <c r="A5" s="9"/>
      <c r="B5" s="9" t="str">
        <f>공종별집계표!A5</f>
        <v>사업명 : 제부도 명소화 조성사업 가로시설물(벤치공사)</v>
      </c>
      <c r="C5" s="9"/>
      <c r="D5" s="5"/>
      <c r="E5" s="5"/>
      <c r="F5" s="9"/>
      <c r="G5" s="9"/>
      <c r="H5" s="9"/>
      <c r="I5" s="9"/>
      <c r="J5" s="9"/>
      <c r="K5" s="9"/>
      <c r="L5" s="9"/>
      <c r="M5" s="9"/>
      <c r="N5" s="9"/>
      <c r="O5" s="9"/>
      <c r="P5" s="6"/>
      <c r="Q5" s="6"/>
      <c r="R5" s="6"/>
      <c r="S5" s="6"/>
      <c r="T5" s="6"/>
      <c r="U5" s="6"/>
      <c r="V5" s="6"/>
      <c r="W5" s="6"/>
      <c r="X5" s="50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</row>
    <row r="6" spans="1:129" ht="30" customHeight="1">
      <c r="A6" s="179" t="s">
        <v>173</v>
      </c>
      <c r="B6" s="178" t="s">
        <v>0</v>
      </c>
      <c r="C6" s="178" t="s">
        <v>364</v>
      </c>
      <c r="D6" s="178" t="s">
        <v>2</v>
      </c>
      <c r="E6" s="178" t="s">
        <v>447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 t="s">
        <v>448</v>
      </c>
      <c r="R6" s="178" t="s">
        <v>449</v>
      </c>
      <c r="S6" s="178"/>
      <c r="T6" s="178"/>
      <c r="U6" s="178"/>
      <c r="V6" s="178"/>
      <c r="W6" s="178"/>
      <c r="X6" s="178" t="s">
        <v>175</v>
      </c>
      <c r="Y6" s="178" t="s">
        <v>7</v>
      </c>
      <c r="Z6" s="180" t="s">
        <v>372</v>
      </c>
      <c r="AA6" s="180" t="s">
        <v>373</v>
      </c>
      <c r="AB6" s="180" t="s">
        <v>374</v>
      </c>
      <c r="AC6" s="180" t="s">
        <v>43</v>
      </c>
    </row>
    <row r="7" spans="1:129" ht="30" customHeight="1">
      <c r="A7" s="179"/>
      <c r="B7" s="178"/>
      <c r="C7" s="178"/>
      <c r="D7" s="178"/>
      <c r="E7" s="52" t="s">
        <v>365</v>
      </c>
      <c r="F7" s="52" t="s">
        <v>366</v>
      </c>
      <c r="G7" s="52" t="s">
        <v>367</v>
      </c>
      <c r="H7" s="52" t="s">
        <v>366</v>
      </c>
      <c r="I7" s="52" t="s">
        <v>368</v>
      </c>
      <c r="J7" s="52" t="s">
        <v>366</v>
      </c>
      <c r="K7" s="52" t="s">
        <v>369</v>
      </c>
      <c r="L7" s="52" t="s">
        <v>366</v>
      </c>
      <c r="M7" s="52" t="s">
        <v>370</v>
      </c>
      <c r="N7" s="52" t="s">
        <v>366</v>
      </c>
      <c r="O7" s="58" t="s">
        <v>517</v>
      </c>
      <c r="P7" s="52" t="s">
        <v>371</v>
      </c>
      <c r="Q7" s="178"/>
      <c r="R7" s="52" t="s">
        <v>365</v>
      </c>
      <c r="S7" s="52" t="s">
        <v>367</v>
      </c>
      <c r="T7" s="52" t="s">
        <v>368</v>
      </c>
      <c r="U7" s="52" t="s">
        <v>369</v>
      </c>
      <c r="V7" s="52" t="s">
        <v>370</v>
      </c>
      <c r="W7" s="52" t="s">
        <v>371</v>
      </c>
      <c r="X7" s="178"/>
      <c r="Y7" s="178"/>
      <c r="Z7" s="180"/>
      <c r="AA7" s="180"/>
      <c r="AB7" s="180"/>
      <c r="AC7" s="180"/>
    </row>
    <row r="8" spans="1:129" ht="30" customHeight="1">
      <c r="A8" s="53" t="s">
        <v>268</v>
      </c>
      <c r="B8" s="53" t="s">
        <v>132</v>
      </c>
      <c r="C8" s="53" t="s">
        <v>133</v>
      </c>
      <c r="D8" s="59" t="s">
        <v>207</v>
      </c>
      <c r="E8" s="54">
        <v>0</v>
      </c>
      <c r="F8" s="53" t="s">
        <v>46</v>
      </c>
      <c r="G8" s="54">
        <v>0</v>
      </c>
      <c r="H8" s="53" t="s">
        <v>46</v>
      </c>
      <c r="I8" s="54">
        <v>0</v>
      </c>
      <c r="J8" s="53" t="s">
        <v>46</v>
      </c>
      <c r="K8" s="54">
        <v>0</v>
      </c>
      <c r="L8" s="53" t="s">
        <v>46</v>
      </c>
      <c r="M8" s="54">
        <v>0</v>
      </c>
      <c r="N8" s="53" t="s">
        <v>46</v>
      </c>
      <c r="O8" s="53"/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237936</v>
      </c>
      <c r="W8" s="54">
        <f>SMALL(R8:V8,COUNTIF(R8:V8,0)+1)</f>
        <v>237936</v>
      </c>
      <c r="X8" s="53" t="s">
        <v>375</v>
      </c>
      <c r="Y8" s="53" t="s">
        <v>208</v>
      </c>
      <c r="Z8" s="55" t="s">
        <v>46</v>
      </c>
      <c r="AA8" s="55" t="s">
        <v>46</v>
      </c>
      <c r="AB8" s="56"/>
      <c r="AC8" s="55" t="s">
        <v>46</v>
      </c>
    </row>
    <row r="9" spans="1:129" ht="30" customHeight="1">
      <c r="A9" s="53" t="s">
        <v>209</v>
      </c>
      <c r="B9" s="53" t="s">
        <v>103</v>
      </c>
      <c r="C9" s="53" t="s">
        <v>104</v>
      </c>
      <c r="D9" s="59" t="s">
        <v>207</v>
      </c>
      <c r="E9" s="54">
        <v>0</v>
      </c>
      <c r="F9" s="53" t="s">
        <v>46</v>
      </c>
      <c r="G9" s="54">
        <v>0</v>
      </c>
      <c r="H9" s="53" t="s">
        <v>46</v>
      </c>
      <c r="I9" s="54">
        <v>0</v>
      </c>
      <c r="J9" s="53" t="s">
        <v>46</v>
      </c>
      <c r="K9" s="54">
        <v>0</v>
      </c>
      <c r="L9" s="53" t="s">
        <v>46</v>
      </c>
      <c r="M9" s="54">
        <v>0</v>
      </c>
      <c r="N9" s="53" t="s">
        <v>46</v>
      </c>
      <c r="O9" s="53"/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34000</v>
      </c>
      <c r="W9" s="54">
        <f>SMALL(R9:V9,COUNTIF(R9:V9,0)+1)</f>
        <v>34000</v>
      </c>
      <c r="X9" s="53" t="s">
        <v>376</v>
      </c>
      <c r="Y9" s="53" t="s">
        <v>208</v>
      </c>
      <c r="Z9" s="55" t="s">
        <v>46</v>
      </c>
      <c r="AA9" s="55" t="s">
        <v>46</v>
      </c>
      <c r="AB9" s="56"/>
      <c r="AC9" s="55" t="s">
        <v>46</v>
      </c>
    </row>
    <row r="10" spans="1:129" ht="30" customHeight="1">
      <c r="A10" s="53" t="s">
        <v>331</v>
      </c>
      <c r="B10" s="53" t="s">
        <v>297</v>
      </c>
      <c r="C10" s="53" t="s">
        <v>298</v>
      </c>
      <c r="D10" s="59" t="s">
        <v>207</v>
      </c>
      <c r="E10" s="54">
        <v>0</v>
      </c>
      <c r="F10" s="53" t="s">
        <v>46</v>
      </c>
      <c r="G10" s="54">
        <v>0</v>
      </c>
      <c r="H10" s="53" t="s">
        <v>46</v>
      </c>
      <c r="I10" s="54">
        <v>0</v>
      </c>
      <c r="J10" s="53" t="s">
        <v>46</v>
      </c>
      <c r="K10" s="54">
        <v>0</v>
      </c>
      <c r="L10" s="53" t="s">
        <v>46</v>
      </c>
      <c r="M10" s="54">
        <v>0</v>
      </c>
      <c r="N10" s="53" t="s">
        <v>46</v>
      </c>
      <c r="O10" s="53"/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544</v>
      </c>
      <c r="W10" s="54">
        <f>SMALL(R10:V10,COUNTIF(R10:V10,0)+1)</f>
        <v>544</v>
      </c>
      <c r="X10" s="53" t="s">
        <v>377</v>
      </c>
      <c r="Y10" s="53" t="s">
        <v>208</v>
      </c>
      <c r="Z10" s="55" t="s">
        <v>46</v>
      </c>
      <c r="AA10" s="55" t="s">
        <v>46</v>
      </c>
      <c r="AB10" s="56"/>
      <c r="AC10" s="55" t="s">
        <v>46</v>
      </c>
    </row>
    <row r="11" spans="1:129" ht="30" customHeight="1">
      <c r="A11" s="53" t="s">
        <v>291</v>
      </c>
      <c r="B11" s="53" t="s">
        <v>289</v>
      </c>
      <c r="C11" s="53" t="s">
        <v>290</v>
      </c>
      <c r="D11" s="59" t="s">
        <v>213</v>
      </c>
      <c r="E11" s="47">
        <v>2</v>
      </c>
      <c r="F11" s="48" t="s">
        <v>46</v>
      </c>
      <c r="G11" s="47">
        <v>2.16</v>
      </c>
      <c r="H11" s="48" t="s">
        <v>451</v>
      </c>
      <c r="I11" s="47">
        <v>2.33</v>
      </c>
      <c r="J11" s="48" t="s">
        <v>452</v>
      </c>
      <c r="K11" s="47">
        <v>0</v>
      </c>
      <c r="L11" s="53" t="s">
        <v>46</v>
      </c>
      <c r="M11" s="54">
        <v>0</v>
      </c>
      <c r="N11" s="53" t="s">
        <v>46</v>
      </c>
      <c r="O11" s="139">
        <v>2</v>
      </c>
      <c r="P11" s="138">
        <f t="shared" ref="P11:P24" si="0">SMALL(E11:M11,COUNTIF(E11:M11,0)+1)</f>
        <v>2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3" t="s">
        <v>378</v>
      </c>
      <c r="Y11" s="53" t="s">
        <v>46</v>
      </c>
      <c r="Z11" s="55" t="s">
        <v>46</v>
      </c>
      <c r="AA11" s="55" t="s">
        <v>46</v>
      </c>
      <c r="AB11" s="56"/>
      <c r="AC11" s="55" t="s">
        <v>46</v>
      </c>
    </row>
    <row r="12" spans="1:129" ht="30" customHeight="1">
      <c r="A12" s="53" t="s">
        <v>214</v>
      </c>
      <c r="B12" s="53" t="s">
        <v>211</v>
      </c>
      <c r="C12" s="53" t="s">
        <v>212</v>
      </c>
      <c r="D12" s="59" t="s">
        <v>213</v>
      </c>
      <c r="E12" s="47">
        <v>0</v>
      </c>
      <c r="F12" s="48" t="s">
        <v>46</v>
      </c>
      <c r="G12" s="47">
        <f>TRUNC(1435/1.1,2)</f>
        <v>1304.54</v>
      </c>
      <c r="H12" s="48" t="s">
        <v>453</v>
      </c>
      <c r="I12" s="47">
        <f>TRUNC(1374.29/1.1,2)</f>
        <v>1249.3499999999999</v>
      </c>
      <c r="J12" s="48" t="s">
        <v>454</v>
      </c>
      <c r="K12" s="47">
        <v>0</v>
      </c>
      <c r="L12" s="53" t="s">
        <v>46</v>
      </c>
      <c r="M12" s="54">
        <v>0</v>
      </c>
      <c r="N12" s="53" t="s">
        <v>46</v>
      </c>
      <c r="O12" s="139">
        <v>1249.3499999999999</v>
      </c>
      <c r="P12" s="140">
        <v>1109.3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3" t="s">
        <v>379</v>
      </c>
      <c r="Y12" s="53" t="s">
        <v>46</v>
      </c>
      <c r="Z12" s="55" t="s">
        <v>46</v>
      </c>
      <c r="AA12" s="55" t="s">
        <v>46</v>
      </c>
      <c r="AB12" s="56"/>
      <c r="AC12" s="55" t="s">
        <v>46</v>
      </c>
    </row>
    <row r="13" spans="1:129" ht="30" customHeight="1">
      <c r="A13" s="53" t="s">
        <v>253</v>
      </c>
      <c r="B13" s="53" t="s">
        <v>251</v>
      </c>
      <c r="C13" s="53" t="s">
        <v>252</v>
      </c>
      <c r="D13" s="59" t="s">
        <v>213</v>
      </c>
      <c r="E13" s="54">
        <v>0</v>
      </c>
      <c r="F13" s="53" t="s">
        <v>46</v>
      </c>
      <c r="G13" s="47">
        <f>TRUNC(1573/1.1,2)</f>
        <v>1430</v>
      </c>
      <c r="H13" s="48" t="s">
        <v>453</v>
      </c>
      <c r="I13" s="47">
        <f>TRUNC(1572.36/1.1,2)</f>
        <v>1429.41</v>
      </c>
      <c r="J13" s="48" t="s">
        <v>454</v>
      </c>
      <c r="K13" s="54">
        <v>0</v>
      </c>
      <c r="L13" s="53" t="s">
        <v>46</v>
      </c>
      <c r="M13" s="54">
        <v>0</v>
      </c>
      <c r="N13" s="53" t="s">
        <v>46</v>
      </c>
      <c r="O13" s="139">
        <v>1429.41</v>
      </c>
      <c r="P13" s="140">
        <v>1295.5999999999999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3" t="s">
        <v>380</v>
      </c>
      <c r="Y13" s="53" t="s">
        <v>46</v>
      </c>
      <c r="Z13" s="55" t="s">
        <v>46</v>
      </c>
      <c r="AA13" s="55" t="s">
        <v>46</v>
      </c>
      <c r="AB13" s="56"/>
      <c r="AC13" s="55" t="s">
        <v>46</v>
      </c>
    </row>
    <row r="14" spans="1:129" ht="30" customHeight="1">
      <c r="A14" s="53" t="s">
        <v>295</v>
      </c>
      <c r="B14" s="53" t="s">
        <v>293</v>
      </c>
      <c r="C14" s="53" t="s">
        <v>294</v>
      </c>
      <c r="D14" s="59" t="s">
        <v>192</v>
      </c>
      <c r="E14" s="47">
        <v>10450</v>
      </c>
      <c r="F14" s="48" t="s">
        <v>46</v>
      </c>
      <c r="G14" s="47">
        <v>11000</v>
      </c>
      <c r="H14" s="48" t="s">
        <v>450</v>
      </c>
      <c r="I14" s="47">
        <v>13000</v>
      </c>
      <c r="J14" s="48" t="s">
        <v>455</v>
      </c>
      <c r="K14" s="54">
        <v>0</v>
      </c>
      <c r="L14" s="53" t="s">
        <v>46</v>
      </c>
      <c r="M14" s="54">
        <v>0</v>
      </c>
      <c r="N14" s="53" t="s">
        <v>46</v>
      </c>
      <c r="O14" s="139">
        <v>10450</v>
      </c>
      <c r="P14" s="138">
        <f t="shared" si="0"/>
        <v>10450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3" t="s">
        <v>381</v>
      </c>
      <c r="Y14" s="53" t="s">
        <v>46</v>
      </c>
      <c r="Z14" s="55" t="s">
        <v>46</v>
      </c>
      <c r="AA14" s="55" t="s">
        <v>46</v>
      </c>
      <c r="AB14" s="56"/>
      <c r="AC14" s="55" t="s">
        <v>46</v>
      </c>
    </row>
    <row r="15" spans="1:129" ht="30" customHeight="1">
      <c r="A15" s="53" t="s">
        <v>287</v>
      </c>
      <c r="B15" s="53" t="s">
        <v>285</v>
      </c>
      <c r="C15" s="53" t="s">
        <v>286</v>
      </c>
      <c r="D15" s="59" t="s">
        <v>192</v>
      </c>
      <c r="E15" s="47">
        <v>0</v>
      </c>
      <c r="F15" s="48" t="s">
        <v>46</v>
      </c>
      <c r="G15" s="47">
        <v>3100</v>
      </c>
      <c r="H15" s="48" t="s">
        <v>456</v>
      </c>
      <c r="I15" s="47">
        <v>2410</v>
      </c>
      <c r="J15" s="48" t="s">
        <v>457</v>
      </c>
      <c r="K15" s="54">
        <v>0</v>
      </c>
      <c r="L15" s="53" t="s">
        <v>46</v>
      </c>
      <c r="M15" s="54">
        <v>0</v>
      </c>
      <c r="N15" s="53" t="s">
        <v>46</v>
      </c>
      <c r="O15" s="139">
        <v>2410</v>
      </c>
      <c r="P15" s="138">
        <f t="shared" si="0"/>
        <v>2410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3" t="s">
        <v>382</v>
      </c>
      <c r="Y15" s="53" t="s">
        <v>46</v>
      </c>
      <c r="Z15" s="55" t="s">
        <v>46</v>
      </c>
      <c r="AA15" s="55" t="s">
        <v>46</v>
      </c>
      <c r="AB15" s="56"/>
      <c r="AC15" s="55" t="s">
        <v>46</v>
      </c>
    </row>
    <row r="16" spans="1:129" ht="30" customHeight="1">
      <c r="A16" s="53" t="s">
        <v>229</v>
      </c>
      <c r="B16" s="53" t="s">
        <v>227</v>
      </c>
      <c r="C16" s="53" t="s">
        <v>228</v>
      </c>
      <c r="D16" s="59" t="s">
        <v>192</v>
      </c>
      <c r="E16" s="54">
        <v>935</v>
      </c>
      <c r="F16" s="53" t="s">
        <v>46</v>
      </c>
      <c r="G16" s="47">
        <f>TRUNC(33060/23,0)</f>
        <v>1437</v>
      </c>
      <c r="H16" s="53" t="s">
        <v>467</v>
      </c>
      <c r="I16" s="47">
        <f>TRUNC(22000/20,0)</f>
        <v>1100</v>
      </c>
      <c r="J16" s="53" t="s">
        <v>473</v>
      </c>
      <c r="K16" s="54">
        <v>0</v>
      </c>
      <c r="L16" s="53" t="s">
        <v>46</v>
      </c>
      <c r="M16" s="54">
        <v>0</v>
      </c>
      <c r="N16" s="53" t="s">
        <v>46</v>
      </c>
      <c r="O16" s="139">
        <v>935</v>
      </c>
      <c r="P16" s="138">
        <f t="shared" si="0"/>
        <v>935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3" t="s">
        <v>383</v>
      </c>
      <c r="Y16" s="53" t="s">
        <v>46</v>
      </c>
      <c r="Z16" s="55" t="s">
        <v>46</v>
      </c>
      <c r="AA16" s="55" t="s">
        <v>46</v>
      </c>
      <c r="AB16" s="56"/>
      <c r="AC16" s="55" t="s">
        <v>46</v>
      </c>
    </row>
    <row r="17" spans="1:29" ht="30" customHeight="1">
      <c r="A17" s="53" t="s">
        <v>249</v>
      </c>
      <c r="B17" s="53" t="s">
        <v>246</v>
      </c>
      <c r="C17" s="53" t="s">
        <v>247</v>
      </c>
      <c r="D17" s="59" t="s">
        <v>192</v>
      </c>
      <c r="E17" s="54">
        <v>0</v>
      </c>
      <c r="F17" s="53" t="s">
        <v>46</v>
      </c>
      <c r="G17" s="47">
        <f>TRUNC(7150/5,0)</f>
        <v>1430</v>
      </c>
      <c r="H17" s="53" t="s">
        <v>468</v>
      </c>
      <c r="I17" s="47">
        <f>TRUNC(7150/5,0)</f>
        <v>1430</v>
      </c>
      <c r="J17" s="53" t="s">
        <v>472</v>
      </c>
      <c r="K17" s="54">
        <v>0</v>
      </c>
      <c r="L17" s="53" t="s">
        <v>46</v>
      </c>
      <c r="M17" s="54">
        <v>0</v>
      </c>
      <c r="N17" s="53" t="s">
        <v>46</v>
      </c>
      <c r="O17" s="139">
        <v>1430</v>
      </c>
      <c r="P17" s="138">
        <f t="shared" si="0"/>
        <v>1430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3" t="s">
        <v>384</v>
      </c>
      <c r="Y17" s="53" t="s">
        <v>248</v>
      </c>
      <c r="Z17" s="55" t="s">
        <v>46</v>
      </c>
      <c r="AA17" s="55" t="s">
        <v>46</v>
      </c>
      <c r="AB17" s="56"/>
      <c r="AC17" s="55" t="s">
        <v>46</v>
      </c>
    </row>
    <row r="18" spans="1:29" ht="30" customHeight="1">
      <c r="A18" s="53" t="s">
        <v>55</v>
      </c>
      <c r="B18" s="53" t="s">
        <v>52</v>
      </c>
      <c r="C18" s="53" t="s">
        <v>46</v>
      </c>
      <c r="D18" s="59" t="s">
        <v>53</v>
      </c>
      <c r="E18" s="54">
        <v>0</v>
      </c>
      <c r="F18" s="53" t="s">
        <v>46</v>
      </c>
      <c r="G18" s="54">
        <v>0</v>
      </c>
      <c r="H18" s="53" t="s">
        <v>46</v>
      </c>
      <c r="I18" s="54">
        <v>0</v>
      </c>
      <c r="J18" s="53" t="s">
        <v>46</v>
      </c>
      <c r="K18" s="54">
        <v>50000</v>
      </c>
      <c r="L18" s="53" t="s">
        <v>46</v>
      </c>
      <c r="M18" s="54">
        <v>0</v>
      </c>
      <c r="N18" s="53" t="s">
        <v>46</v>
      </c>
      <c r="O18" s="139">
        <v>50000</v>
      </c>
      <c r="P18" s="138">
        <f t="shared" si="0"/>
        <v>50000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3" t="s">
        <v>385</v>
      </c>
      <c r="Y18" s="53" t="s">
        <v>54</v>
      </c>
      <c r="Z18" s="55" t="s">
        <v>46</v>
      </c>
      <c r="AA18" s="55" t="s">
        <v>46</v>
      </c>
      <c r="AB18" s="56"/>
      <c r="AC18" s="55" t="s">
        <v>46</v>
      </c>
    </row>
    <row r="19" spans="1:29" ht="30" customHeight="1">
      <c r="A19" s="53" t="s">
        <v>71</v>
      </c>
      <c r="B19" s="53" t="s">
        <v>68</v>
      </c>
      <c r="C19" s="53" t="s">
        <v>69</v>
      </c>
      <c r="D19" s="59" t="s">
        <v>70</v>
      </c>
      <c r="E19" s="54">
        <v>0</v>
      </c>
      <c r="F19" s="53" t="s">
        <v>46</v>
      </c>
      <c r="G19" s="54">
        <v>0</v>
      </c>
      <c r="H19" s="53" t="s">
        <v>46</v>
      </c>
      <c r="I19" s="54">
        <v>0</v>
      </c>
      <c r="J19" s="53" t="s">
        <v>46</v>
      </c>
      <c r="K19" s="54">
        <v>148700</v>
      </c>
      <c r="L19" s="53" t="s">
        <v>46</v>
      </c>
      <c r="M19" s="54">
        <v>0</v>
      </c>
      <c r="N19" s="53" t="s">
        <v>46</v>
      </c>
      <c r="O19" s="139">
        <v>148700</v>
      </c>
      <c r="P19" s="138">
        <f t="shared" si="0"/>
        <v>148700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3" t="s">
        <v>386</v>
      </c>
      <c r="Y19" s="53" t="s">
        <v>54</v>
      </c>
      <c r="Z19" s="55" t="s">
        <v>46</v>
      </c>
      <c r="AA19" s="55" t="s">
        <v>46</v>
      </c>
      <c r="AB19" s="56"/>
      <c r="AC19" s="55" t="s">
        <v>46</v>
      </c>
    </row>
    <row r="20" spans="1:29" ht="30" customHeight="1">
      <c r="A20" s="53" t="s">
        <v>79</v>
      </c>
      <c r="B20" s="53" t="s">
        <v>77</v>
      </c>
      <c r="C20" s="53" t="s">
        <v>78</v>
      </c>
      <c r="D20" s="59" t="s">
        <v>70</v>
      </c>
      <c r="E20" s="54">
        <v>0</v>
      </c>
      <c r="F20" s="53" t="s">
        <v>46</v>
      </c>
      <c r="G20" s="54">
        <v>0</v>
      </c>
      <c r="H20" s="53" t="s">
        <v>46</v>
      </c>
      <c r="I20" s="54">
        <v>0</v>
      </c>
      <c r="J20" s="53" t="s">
        <v>46</v>
      </c>
      <c r="K20" s="54">
        <v>50000</v>
      </c>
      <c r="L20" s="53" t="s">
        <v>46</v>
      </c>
      <c r="M20" s="54">
        <v>0</v>
      </c>
      <c r="N20" s="53" t="s">
        <v>46</v>
      </c>
      <c r="O20" s="139">
        <v>50000</v>
      </c>
      <c r="P20" s="138">
        <f t="shared" si="0"/>
        <v>50000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3" t="s">
        <v>387</v>
      </c>
      <c r="Y20" s="53" t="s">
        <v>54</v>
      </c>
      <c r="Z20" s="55" t="s">
        <v>46</v>
      </c>
      <c r="AA20" s="55" t="s">
        <v>46</v>
      </c>
      <c r="AB20" s="56"/>
      <c r="AC20" s="55" t="s">
        <v>46</v>
      </c>
    </row>
    <row r="21" spans="1:29" ht="30" customHeight="1">
      <c r="A21" s="53" t="s">
        <v>87</v>
      </c>
      <c r="B21" s="53" t="s">
        <v>84</v>
      </c>
      <c r="C21" s="53" t="s">
        <v>85</v>
      </c>
      <c r="D21" s="59" t="s">
        <v>86</v>
      </c>
      <c r="E21" s="54">
        <v>0</v>
      </c>
      <c r="F21" s="53" t="s">
        <v>46</v>
      </c>
      <c r="G21" s="54">
        <v>0</v>
      </c>
      <c r="H21" s="53" t="s">
        <v>46</v>
      </c>
      <c r="I21" s="54">
        <v>0</v>
      </c>
      <c r="J21" s="53" t="s">
        <v>46</v>
      </c>
      <c r="K21" s="54">
        <v>25000</v>
      </c>
      <c r="L21" s="53" t="s">
        <v>46</v>
      </c>
      <c r="M21" s="54">
        <v>0</v>
      </c>
      <c r="N21" s="53" t="s">
        <v>46</v>
      </c>
      <c r="O21" s="139">
        <v>25000</v>
      </c>
      <c r="P21" s="140">
        <v>24500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3" t="s">
        <v>388</v>
      </c>
      <c r="Y21" s="53" t="s">
        <v>54</v>
      </c>
      <c r="Z21" s="55" t="s">
        <v>46</v>
      </c>
      <c r="AA21" s="55" t="s">
        <v>46</v>
      </c>
      <c r="AB21" s="56"/>
      <c r="AC21" s="55" t="s">
        <v>46</v>
      </c>
    </row>
    <row r="22" spans="1:29" ht="30" customHeight="1">
      <c r="A22" s="53" t="s">
        <v>96</v>
      </c>
      <c r="B22" s="53" t="s">
        <v>94</v>
      </c>
      <c r="C22" s="53" t="s">
        <v>95</v>
      </c>
      <c r="D22" s="59" t="s">
        <v>70</v>
      </c>
      <c r="E22" s="54">
        <v>0</v>
      </c>
      <c r="F22" s="53" t="s">
        <v>46</v>
      </c>
      <c r="G22" s="54">
        <v>0</v>
      </c>
      <c r="H22" s="53" t="s">
        <v>46</v>
      </c>
      <c r="I22" s="54">
        <v>0</v>
      </c>
      <c r="J22" s="53" t="s">
        <v>46</v>
      </c>
      <c r="K22" s="54">
        <v>35000</v>
      </c>
      <c r="L22" s="53" t="s">
        <v>46</v>
      </c>
      <c r="M22" s="54">
        <v>0</v>
      </c>
      <c r="N22" s="53" t="s">
        <v>46</v>
      </c>
      <c r="O22" s="139">
        <v>35000</v>
      </c>
      <c r="P22" s="138">
        <f t="shared" si="0"/>
        <v>35000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3" t="s">
        <v>389</v>
      </c>
      <c r="Y22" s="53" t="s">
        <v>54</v>
      </c>
      <c r="Z22" s="55" t="s">
        <v>46</v>
      </c>
      <c r="AA22" s="55" t="s">
        <v>46</v>
      </c>
      <c r="AB22" s="56"/>
      <c r="AC22" s="55" t="s">
        <v>46</v>
      </c>
    </row>
    <row r="23" spans="1:29" ht="30" customHeight="1">
      <c r="A23" s="53" t="s">
        <v>101</v>
      </c>
      <c r="B23" s="53" t="s">
        <v>98</v>
      </c>
      <c r="C23" s="53" t="s">
        <v>99</v>
      </c>
      <c r="D23" s="59" t="s">
        <v>100</v>
      </c>
      <c r="E23" s="54">
        <v>0</v>
      </c>
      <c r="F23" s="53" t="s">
        <v>46</v>
      </c>
      <c r="G23" s="54">
        <v>0</v>
      </c>
      <c r="H23" s="53" t="s">
        <v>46</v>
      </c>
      <c r="I23" s="54">
        <v>0</v>
      </c>
      <c r="J23" s="53" t="s">
        <v>46</v>
      </c>
      <c r="K23" s="54">
        <v>1200000</v>
      </c>
      <c r="L23" s="53" t="s">
        <v>46</v>
      </c>
      <c r="M23" s="54">
        <v>0</v>
      </c>
      <c r="N23" s="53" t="s">
        <v>46</v>
      </c>
      <c r="O23" s="139">
        <v>1200000</v>
      </c>
      <c r="P23" s="138">
        <f t="shared" si="0"/>
        <v>1200000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3" t="s">
        <v>390</v>
      </c>
      <c r="Y23" s="53" t="s">
        <v>54</v>
      </c>
      <c r="Z23" s="55" t="s">
        <v>46</v>
      </c>
      <c r="AA23" s="55" t="s">
        <v>46</v>
      </c>
      <c r="AB23" s="56"/>
      <c r="AC23" s="55" t="s">
        <v>46</v>
      </c>
    </row>
    <row r="24" spans="1:29" ht="30" customHeight="1">
      <c r="A24" s="53" t="s">
        <v>110</v>
      </c>
      <c r="B24" s="53" t="s">
        <v>108</v>
      </c>
      <c r="C24" s="53" t="s">
        <v>109</v>
      </c>
      <c r="D24" s="59" t="s">
        <v>70</v>
      </c>
      <c r="E24" s="54">
        <v>0</v>
      </c>
      <c r="F24" s="53" t="s">
        <v>46</v>
      </c>
      <c r="G24" s="54">
        <v>0</v>
      </c>
      <c r="H24" s="53" t="s">
        <v>46</v>
      </c>
      <c r="I24" s="54">
        <v>0</v>
      </c>
      <c r="J24" s="53" t="s">
        <v>46</v>
      </c>
      <c r="K24" s="54">
        <v>150000</v>
      </c>
      <c r="L24" s="53" t="s">
        <v>46</v>
      </c>
      <c r="M24" s="54">
        <v>0</v>
      </c>
      <c r="N24" s="53" t="s">
        <v>46</v>
      </c>
      <c r="O24" s="139">
        <v>150000</v>
      </c>
      <c r="P24" s="138">
        <f t="shared" si="0"/>
        <v>150000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3" t="s">
        <v>391</v>
      </c>
      <c r="Y24" s="53" t="s">
        <v>54</v>
      </c>
      <c r="Z24" s="55" t="s">
        <v>46</v>
      </c>
      <c r="AA24" s="55" t="s">
        <v>46</v>
      </c>
      <c r="AB24" s="56"/>
      <c r="AC24" s="55" t="s">
        <v>46</v>
      </c>
    </row>
    <row r="25" spans="1:29" ht="30" customHeight="1">
      <c r="A25" s="53" t="s">
        <v>118</v>
      </c>
      <c r="B25" s="53" t="s">
        <v>116</v>
      </c>
      <c r="C25" s="53" t="s">
        <v>117</v>
      </c>
      <c r="D25" s="59" t="s">
        <v>70</v>
      </c>
      <c r="E25" s="54">
        <v>0</v>
      </c>
      <c r="F25" s="53" t="s">
        <v>46</v>
      </c>
      <c r="G25" s="54">
        <v>0</v>
      </c>
      <c r="H25" s="53" t="s">
        <v>46</v>
      </c>
      <c r="I25" s="54">
        <v>0</v>
      </c>
      <c r="J25" s="53" t="s">
        <v>46</v>
      </c>
      <c r="K25" s="54">
        <v>0</v>
      </c>
      <c r="L25" s="53" t="s">
        <v>46</v>
      </c>
      <c r="M25" s="54">
        <v>0</v>
      </c>
      <c r="N25" s="53" t="s">
        <v>46</v>
      </c>
      <c r="O25" s="139">
        <v>0</v>
      </c>
      <c r="P25" s="138">
        <v>0</v>
      </c>
      <c r="Q25" s="54">
        <v>70000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3" t="s">
        <v>392</v>
      </c>
      <c r="Y25" s="53" t="s">
        <v>54</v>
      </c>
      <c r="Z25" s="55" t="s">
        <v>46</v>
      </c>
      <c r="AA25" s="55" t="s">
        <v>46</v>
      </c>
      <c r="AB25" s="56"/>
      <c r="AC25" s="55" t="s">
        <v>46</v>
      </c>
    </row>
    <row r="26" spans="1:29" ht="30" customHeight="1">
      <c r="A26" s="53" t="s">
        <v>130</v>
      </c>
      <c r="B26" s="53" t="s">
        <v>127</v>
      </c>
      <c r="C26" s="53" t="s">
        <v>128</v>
      </c>
      <c r="D26" s="59" t="s">
        <v>129</v>
      </c>
      <c r="E26" s="54">
        <v>0</v>
      </c>
      <c r="F26" s="53" t="s">
        <v>46</v>
      </c>
      <c r="G26" s="54">
        <v>0</v>
      </c>
      <c r="H26" s="53" t="s">
        <v>46</v>
      </c>
      <c r="I26" s="54">
        <v>0</v>
      </c>
      <c r="J26" s="53" t="s">
        <v>46</v>
      </c>
      <c r="K26" s="54">
        <v>0</v>
      </c>
      <c r="L26" s="53" t="s">
        <v>46</v>
      </c>
      <c r="M26" s="54">
        <v>0</v>
      </c>
      <c r="N26" s="53" t="s">
        <v>46</v>
      </c>
      <c r="O26" s="139">
        <v>0</v>
      </c>
      <c r="P26" s="138">
        <v>0</v>
      </c>
      <c r="Q26" s="54">
        <v>0</v>
      </c>
      <c r="R26" s="54">
        <v>0</v>
      </c>
      <c r="S26" s="54">
        <v>0</v>
      </c>
      <c r="T26" s="54">
        <v>0</v>
      </c>
      <c r="U26" s="54">
        <v>1500000</v>
      </c>
      <c r="V26" s="54">
        <v>0</v>
      </c>
      <c r="W26" s="54">
        <f>SMALL(R26:V26,COUNTIF(R26:V26,0)+1)</f>
        <v>1500000</v>
      </c>
      <c r="X26" s="53" t="s">
        <v>393</v>
      </c>
      <c r="Y26" s="53" t="s">
        <v>54</v>
      </c>
      <c r="Z26" s="55" t="s">
        <v>46</v>
      </c>
      <c r="AA26" s="55" t="s">
        <v>46</v>
      </c>
      <c r="AB26" s="56"/>
      <c r="AC26" s="55" t="s">
        <v>46</v>
      </c>
    </row>
    <row r="27" spans="1:29" ht="30" customHeight="1">
      <c r="A27" s="53" t="s">
        <v>149</v>
      </c>
      <c r="B27" s="53" t="s">
        <v>146</v>
      </c>
      <c r="C27" s="53" t="s">
        <v>147</v>
      </c>
      <c r="D27" s="59" t="s">
        <v>148</v>
      </c>
      <c r="E27" s="54">
        <v>0</v>
      </c>
      <c r="F27" s="53" t="s">
        <v>46</v>
      </c>
      <c r="G27" s="54">
        <v>0</v>
      </c>
      <c r="H27" s="53" t="s">
        <v>46</v>
      </c>
      <c r="I27" s="54">
        <v>0</v>
      </c>
      <c r="J27" s="53" t="s">
        <v>46</v>
      </c>
      <c r="K27" s="54">
        <v>0</v>
      </c>
      <c r="L27" s="53" t="s">
        <v>46</v>
      </c>
      <c r="M27" s="54">
        <v>0</v>
      </c>
      <c r="N27" s="53" t="s">
        <v>46</v>
      </c>
      <c r="O27" s="139">
        <v>0</v>
      </c>
      <c r="P27" s="138">
        <v>0</v>
      </c>
      <c r="Q27" s="54">
        <v>85000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3" t="s">
        <v>394</v>
      </c>
      <c r="Y27" s="53" t="s">
        <v>54</v>
      </c>
      <c r="Z27" s="55" t="s">
        <v>46</v>
      </c>
      <c r="AA27" s="55" t="s">
        <v>46</v>
      </c>
      <c r="AB27" s="56"/>
      <c r="AC27" s="55" t="s">
        <v>46</v>
      </c>
    </row>
    <row r="28" spans="1:29" ht="30" customHeight="1">
      <c r="A28" s="53" t="s">
        <v>163</v>
      </c>
      <c r="B28" s="53" t="s">
        <v>162</v>
      </c>
      <c r="C28" s="53" t="s">
        <v>46</v>
      </c>
      <c r="D28" s="59" t="s">
        <v>148</v>
      </c>
      <c r="E28" s="54">
        <v>0</v>
      </c>
      <c r="F28" s="53" t="s">
        <v>46</v>
      </c>
      <c r="G28" s="54">
        <v>0</v>
      </c>
      <c r="H28" s="53" t="s">
        <v>46</v>
      </c>
      <c r="I28" s="54">
        <v>0</v>
      </c>
      <c r="J28" s="53" t="s">
        <v>46</v>
      </c>
      <c r="K28" s="54">
        <v>50000</v>
      </c>
      <c r="L28" s="53" t="s">
        <v>46</v>
      </c>
      <c r="M28" s="54">
        <v>0</v>
      </c>
      <c r="N28" s="53" t="s">
        <v>46</v>
      </c>
      <c r="O28" s="139">
        <v>50000</v>
      </c>
      <c r="P28" s="138">
        <f>SMALL(E28:M28,COUNTIF(E28:M28,0)+1)</f>
        <v>50000</v>
      </c>
      <c r="Q28" s="54">
        <v>150000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3" t="s">
        <v>395</v>
      </c>
      <c r="Y28" s="53" t="s">
        <v>54</v>
      </c>
      <c r="Z28" s="55" t="s">
        <v>46</v>
      </c>
      <c r="AA28" s="55" t="s">
        <v>46</v>
      </c>
      <c r="AB28" s="56"/>
      <c r="AC28" s="55" t="s">
        <v>46</v>
      </c>
    </row>
    <row r="29" spans="1:29" ht="30" customHeight="1">
      <c r="A29" s="53" t="s">
        <v>171</v>
      </c>
      <c r="B29" s="53" t="s">
        <v>169</v>
      </c>
      <c r="C29" s="53" t="s">
        <v>170</v>
      </c>
      <c r="D29" s="59" t="s">
        <v>148</v>
      </c>
      <c r="E29" s="54">
        <v>0</v>
      </c>
      <c r="F29" s="53" t="s">
        <v>46</v>
      </c>
      <c r="G29" s="54">
        <v>0</v>
      </c>
      <c r="H29" s="53" t="s">
        <v>46</v>
      </c>
      <c r="I29" s="54">
        <v>0</v>
      </c>
      <c r="J29" s="53" t="s">
        <v>46</v>
      </c>
      <c r="K29" s="54">
        <v>130000</v>
      </c>
      <c r="L29" s="53" t="s">
        <v>46</v>
      </c>
      <c r="M29" s="54">
        <v>0</v>
      </c>
      <c r="N29" s="53" t="s">
        <v>46</v>
      </c>
      <c r="O29" s="139">
        <v>130000</v>
      </c>
      <c r="P29" s="138">
        <f>SMALL(E29:M29,COUNTIF(E29:M29,0)+1)</f>
        <v>130000</v>
      </c>
      <c r="Q29" s="54">
        <v>0</v>
      </c>
      <c r="R29" s="54">
        <v>0</v>
      </c>
      <c r="S29" s="54">
        <v>0</v>
      </c>
      <c r="T29" s="54">
        <v>0</v>
      </c>
      <c r="U29" s="54">
        <v>15000</v>
      </c>
      <c r="V29" s="54">
        <v>0</v>
      </c>
      <c r="W29" s="54">
        <f>SMALL(R29:V29,COUNTIF(R29:V29,0)+1)</f>
        <v>15000</v>
      </c>
      <c r="X29" s="53" t="s">
        <v>396</v>
      </c>
      <c r="Y29" s="53" t="s">
        <v>54</v>
      </c>
      <c r="Z29" s="55" t="s">
        <v>46</v>
      </c>
      <c r="AA29" s="55" t="s">
        <v>46</v>
      </c>
      <c r="AB29" s="56"/>
      <c r="AC29" s="55" t="s">
        <v>46</v>
      </c>
    </row>
    <row r="30" spans="1:29" ht="30" customHeight="1">
      <c r="A30" s="53" t="s">
        <v>240</v>
      </c>
      <c r="B30" s="53" t="s">
        <v>238</v>
      </c>
      <c r="C30" s="53" t="s">
        <v>239</v>
      </c>
      <c r="D30" s="59" t="s">
        <v>213</v>
      </c>
      <c r="E30" s="54">
        <v>0</v>
      </c>
      <c r="F30" s="53" t="s">
        <v>46</v>
      </c>
      <c r="G30" s="47">
        <f>TRUNC(125700/18,0)</f>
        <v>6983</v>
      </c>
      <c r="H30" s="53" t="s">
        <v>469</v>
      </c>
      <c r="I30" s="54">
        <v>0</v>
      </c>
      <c r="J30" s="53" t="s">
        <v>46</v>
      </c>
      <c r="K30" s="54">
        <v>0</v>
      </c>
      <c r="L30" s="53" t="s">
        <v>46</v>
      </c>
      <c r="M30" s="54"/>
      <c r="N30" s="53" t="s">
        <v>46</v>
      </c>
      <c r="O30" s="139">
        <v>6983</v>
      </c>
      <c r="P30" s="138">
        <f>SMALL(E30:M30,COUNTIF(E30:M30,0)+1)</f>
        <v>6983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3" t="s">
        <v>397</v>
      </c>
      <c r="Y30" s="53" t="s">
        <v>46</v>
      </c>
      <c r="Z30" s="55" t="s">
        <v>46</v>
      </c>
      <c r="AA30" s="55" t="s">
        <v>46</v>
      </c>
      <c r="AB30" s="56"/>
      <c r="AC30" s="55" t="s">
        <v>46</v>
      </c>
    </row>
    <row r="31" spans="1:29" ht="30" customHeight="1">
      <c r="A31" s="53" t="s">
        <v>244</v>
      </c>
      <c r="B31" s="53" t="s">
        <v>242</v>
      </c>
      <c r="C31" s="53" t="s">
        <v>243</v>
      </c>
      <c r="D31" s="59" t="s">
        <v>213</v>
      </c>
      <c r="E31" s="54">
        <v>0</v>
      </c>
      <c r="F31" s="53" t="s">
        <v>46</v>
      </c>
      <c r="G31" s="47">
        <f>TRUNC(48800/18,0)</f>
        <v>2711</v>
      </c>
      <c r="H31" s="53" t="s">
        <v>470</v>
      </c>
      <c r="I31" s="47">
        <f>TRUNC(51000/18,0)</f>
        <v>2833</v>
      </c>
      <c r="J31" s="53" t="s">
        <v>472</v>
      </c>
      <c r="K31" s="54">
        <v>0</v>
      </c>
      <c r="L31" s="53" t="s">
        <v>46</v>
      </c>
      <c r="M31" s="54">
        <v>0</v>
      </c>
      <c r="N31" s="53" t="s">
        <v>46</v>
      </c>
      <c r="O31" s="139">
        <v>2711</v>
      </c>
      <c r="P31" s="140">
        <v>1780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3" t="s">
        <v>398</v>
      </c>
      <c r="Y31" s="53" t="s">
        <v>46</v>
      </c>
      <c r="Z31" s="55" t="s">
        <v>46</v>
      </c>
      <c r="AA31" s="55" t="s">
        <v>46</v>
      </c>
      <c r="AB31" s="56"/>
      <c r="AC31" s="55" t="s">
        <v>46</v>
      </c>
    </row>
    <row r="32" spans="1:29" ht="30" customHeight="1">
      <c r="A32" s="53" t="s">
        <v>257</v>
      </c>
      <c r="B32" s="53" t="s">
        <v>255</v>
      </c>
      <c r="C32" s="53" t="s">
        <v>256</v>
      </c>
      <c r="D32" s="59" t="s">
        <v>192</v>
      </c>
      <c r="E32" s="54">
        <v>1640</v>
      </c>
      <c r="F32" s="53" t="s">
        <v>46</v>
      </c>
      <c r="G32" s="47">
        <f>TRUNC(12500/5,0)</f>
        <v>2500</v>
      </c>
      <c r="H32" s="48" t="s">
        <v>471</v>
      </c>
      <c r="I32" s="54">
        <v>0</v>
      </c>
      <c r="J32" s="53" t="s">
        <v>46</v>
      </c>
      <c r="K32" s="54">
        <v>0</v>
      </c>
      <c r="L32" s="53" t="s">
        <v>46</v>
      </c>
      <c r="M32" s="54">
        <v>0</v>
      </c>
      <c r="N32" s="53" t="s">
        <v>46</v>
      </c>
      <c r="O32" s="139">
        <v>1640</v>
      </c>
      <c r="P32" s="138">
        <f>SMALL(E32:M32,COUNTIF(E32:M32,0)+1)</f>
        <v>1640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3" t="s">
        <v>399</v>
      </c>
      <c r="Y32" s="53" t="s">
        <v>46</v>
      </c>
      <c r="Z32" s="55" t="s">
        <v>46</v>
      </c>
      <c r="AA32" s="55" t="s">
        <v>46</v>
      </c>
      <c r="AB32" s="56"/>
      <c r="AC32" s="55" t="s">
        <v>46</v>
      </c>
    </row>
    <row r="33" spans="1:29" ht="30" customHeight="1">
      <c r="A33" s="53" t="s">
        <v>303</v>
      </c>
      <c r="B33" s="53" t="s">
        <v>255</v>
      </c>
      <c r="C33" s="53" t="s">
        <v>301</v>
      </c>
      <c r="D33" s="59" t="s">
        <v>302</v>
      </c>
      <c r="E33" s="54">
        <v>0</v>
      </c>
      <c r="F33" s="53" t="s">
        <v>46</v>
      </c>
      <c r="G33" s="54">
        <v>0</v>
      </c>
      <c r="H33" s="53" t="s">
        <v>46</v>
      </c>
      <c r="I33" s="54">
        <v>0</v>
      </c>
      <c r="J33" s="53" t="s">
        <v>46</v>
      </c>
      <c r="K33" s="54">
        <v>0</v>
      </c>
      <c r="L33" s="53" t="s">
        <v>46</v>
      </c>
      <c r="M33" s="54">
        <v>0</v>
      </c>
      <c r="N33" s="53" t="s">
        <v>46</v>
      </c>
      <c r="O33" s="53"/>
      <c r="P33" s="54">
        <v>0</v>
      </c>
      <c r="Q33" s="54">
        <v>0</v>
      </c>
      <c r="R33" s="54">
        <v>87</v>
      </c>
      <c r="S33" s="54">
        <v>0</v>
      </c>
      <c r="T33" s="54">
        <v>0</v>
      </c>
      <c r="U33" s="54">
        <v>0</v>
      </c>
      <c r="V33" s="54">
        <v>0</v>
      </c>
      <c r="W33" s="54">
        <f>SMALL(R33:V33,COUNTIF(R33:V33,0)+1)</f>
        <v>87</v>
      </c>
      <c r="X33" s="53" t="s">
        <v>400</v>
      </c>
      <c r="Y33" s="53" t="s">
        <v>46</v>
      </c>
      <c r="Z33" s="55" t="s">
        <v>46</v>
      </c>
      <c r="AA33" s="55" t="s">
        <v>46</v>
      </c>
      <c r="AB33" s="56"/>
      <c r="AC33" s="55" t="s">
        <v>46</v>
      </c>
    </row>
    <row r="34" spans="1:29" ht="30" customHeight="1">
      <c r="A34" s="53" t="s">
        <v>234</v>
      </c>
      <c r="B34" s="53" t="s">
        <v>59</v>
      </c>
      <c r="C34" s="53" t="s">
        <v>222</v>
      </c>
      <c r="D34" s="59" t="s">
        <v>61</v>
      </c>
      <c r="E34" s="54">
        <v>0</v>
      </c>
      <c r="F34" s="53" t="s">
        <v>46</v>
      </c>
      <c r="G34" s="54">
        <v>0</v>
      </c>
      <c r="H34" s="53" t="s">
        <v>46</v>
      </c>
      <c r="I34" s="54">
        <v>0</v>
      </c>
      <c r="J34" s="53" t="s">
        <v>46</v>
      </c>
      <c r="K34" s="54">
        <v>0</v>
      </c>
      <c r="L34" s="53" t="s">
        <v>46</v>
      </c>
      <c r="M34" s="54">
        <v>0</v>
      </c>
      <c r="N34" s="53" t="s">
        <v>46</v>
      </c>
      <c r="O34" s="53"/>
      <c r="P34" s="54">
        <v>0</v>
      </c>
      <c r="Q34" s="54">
        <v>99882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3" t="s">
        <v>401</v>
      </c>
      <c r="Y34" s="53" t="s">
        <v>46</v>
      </c>
      <c r="Z34" s="55" t="s">
        <v>402</v>
      </c>
      <c r="AA34" s="55" t="s">
        <v>46</v>
      </c>
      <c r="AB34" s="56"/>
      <c r="AC34" s="55" t="s">
        <v>46</v>
      </c>
    </row>
    <row r="35" spans="1:29" ht="30" customHeight="1">
      <c r="A35" s="53" t="s">
        <v>313</v>
      </c>
      <c r="B35" s="53" t="s">
        <v>312</v>
      </c>
      <c r="C35" s="53" t="s">
        <v>222</v>
      </c>
      <c r="D35" s="59" t="s">
        <v>61</v>
      </c>
      <c r="E35" s="54">
        <v>0</v>
      </c>
      <c r="F35" s="53" t="s">
        <v>46</v>
      </c>
      <c r="G35" s="54">
        <v>0</v>
      </c>
      <c r="H35" s="53" t="s">
        <v>46</v>
      </c>
      <c r="I35" s="54">
        <v>0</v>
      </c>
      <c r="J35" s="53" t="s">
        <v>46</v>
      </c>
      <c r="K35" s="54">
        <v>0</v>
      </c>
      <c r="L35" s="53" t="s">
        <v>46</v>
      </c>
      <c r="M35" s="54">
        <v>0</v>
      </c>
      <c r="N35" s="53" t="s">
        <v>46</v>
      </c>
      <c r="O35" s="53"/>
      <c r="P35" s="54">
        <v>0</v>
      </c>
      <c r="Q35" s="54">
        <v>120716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3" t="s">
        <v>403</v>
      </c>
      <c r="Y35" s="53" t="s">
        <v>46</v>
      </c>
      <c r="Z35" s="55" t="s">
        <v>402</v>
      </c>
      <c r="AA35" s="55" t="s">
        <v>46</v>
      </c>
      <c r="AB35" s="56"/>
      <c r="AC35" s="55" t="s">
        <v>46</v>
      </c>
    </row>
    <row r="36" spans="1:29" ht="30" customHeight="1">
      <c r="A36" s="53" t="s">
        <v>347</v>
      </c>
      <c r="B36" s="53" t="s">
        <v>346</v>
      </c>
      <c r="C36" s="53" t="s">
        <v>222</v>
      </c>
      <c r="D36" s="59" t="s">
        <v>61</v>
      </c>
      <c r="E36" s="54">
        <v>0</v>
      </c>
      <c r="F36" s="53" t="s">
        <v>46</v>
      </c>
      <c r="G36" s="54">
        <v>0</v>
      </c>
      <c r="H36" s="53" t="s">
        <v>46</v>
      </c>
      <c r="I36" s="54">
        <v>0</v>
      </c>
      <c r="J36" s="53" t="s">
        <v>46</v>
      </c>
      <c r="K36" s="54">
        <v>0</v>
      </c>
      <c r="L36" s="53" t="s">
        <v>46</v>
      </c>
      <c r="M36" s="54">
        <v>0</v>
      </c>
      <c r="N36" s="53" t="s">
        <v>46</v>
      </c>
      <c r="O36" s="53"/>
      <c r="P36" s="54">
        <v>0</v>
      </c>
      <c r="Q36" s="54">
        <v>151564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3" t="s">
        <v>404</v>
      </c>
      <c r="Y36" s="53" t="s">
        <v>46</v>
      </c>
      <c r="Z36" s="55" t="s">
        <v>402</v>
      </c>
      <c r="AA36" s="55" t="s">
        <v>46</v>
      </c>
      <c r="AB36" s="56"/>
      <c r="AC36" s="55" t="s">
        <v>46</v>
      </c>
    </row>
    <row r="37" spans="1:29" ht="30" customHeight="1">
      <c r="A37" s="53" t="s">
        <v>306</v>
      </c>
      <c r="B37" s="53" t="s">
        <v>305</v>
      </c>
      <c r="C37" s="53" t="s">
        <v>222</v>
      </c>
      <c r="D37" s="59" t="s">
        <v>61</v>
      </c>
      <c r="E37" s="54">
        <v>0</v>
      </c>
      <c r="F37" s="53" t="s">
        <v>46</v>
      </c>
      <c r="G37" s="54">
        <v>0</v>
      </c>
      <c r="H37" s="53" t="s">
        <v>46</v>
      </c>
      <c r="I37" s="54">
        <v>0</v>
      </c>
      <c r="J37" s="53" t="s">
        <v>46</v>
      </c>
      <c r="K37" s="54">
        <v>0</v>
      </c>
      <c r="L37" s="53" t="s">
        <v>46</v>
      </c>
      <c r="M37" s="54">
        <v>0</v>
      </c>
      <c r="N37" s="53" t="s">
        <v>46</v>
      </c>
      <c r="O37" s="53"/>
      <c r="P37" s="54">
        <v>0</v>
      </c>
      <c r="Q37" s="54">
        <v>140589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3" t="s">
        <v>405</v>
      </c>
      <c r="Y37" s="53" t="s">
        <v>46</v>
      </c>
      <c r="Z37" s="55" t="s">
        <v>402</v>
      </c>
      <c r="AA37" s="55" t="s">
        <v>46</v>
      </c>
      <c r="AB37" s="56"/>
      <c r="AC37" s="55" t="s">
        <v>46</v>
      </c>
    </row>
    <row r="38" spans="1:29" ht="30" customHeight="1">
      <c r="A38" s="53" t="s">
        <v>310</v>
      </c>
      <c r="B38" s="53" t="s">
        <v>309</v>
      </c>
      <c r="C38" s="53" t="s">
        <v>222</v>
      </c>
      <c r="D38" s="59" t="s">
        <v>61</v>
      </c>
      <c r="E38" s="54">
        <v>0</v>
      </c>
      <c r="F38" s="53" t="s">
        <v>46</v>
      </c>
      <c r="G38" s="54">
        <v>0</v>
      </c>
      <c r="H38" s="53" t="s">
        <v>46</v>
      </c>
      <c r="I38" s="54">
        <v>0</v>
      </c>
      <c r="J38" s="53" t="s">
        <v>46</v>
      </c>
      <c r="K38" s="54">
        <v>0</v>
      </c>
      <c r="L38" s="53" t="s">
        <v>46</v>
      </c>
      <c r="M38" s="54">
        <v>0</v>
      </c>
      <c r="N38" s="53" t="s">
        <v>46</v>
      </c>
      <c r="O38" s="53"/>
      <c r="P38" s="54">
        <v>0</v>
      </c>
      <c r="Q38" s="54">
        <v>153849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3" t="s">
        <v>406</v>
      </c>
      <c r="Y38" s="53" t="s">
        <v>46</v>
      </c>
      <c r="Z38" s="55" t="s">
        <v>402</v>
      </c>
      <c r="AA38" s="55" t="s">
        <v>46</v>
      </c>
      <c r="AB38" s="56"/>
      <c r="AC38" s="55" t="s">
        <v>46</v>
      </c>
    </row>
    <row r="39" spans="1:29" ht="30" customHeight="1">
      <c r="A39" s="53" t="s">
        <v>232</v>
      </c>
      <c r="B39" s="53" t="s">
        <v>231</v>
      </c>
      <c r="C39" s="53" t="s">
        <v>222</v>
      </c>
      <c r="D39" s="59" t="s">
        <v>61</v>
      </c>
      <c r="E39" s="54">
        <v>0</v>
      </c>
      <c r="F39" s="53" t="s">
        <v>46</v>
      </c>
      <c r="G39" s="54">
        <v>0</v>
      </c>
      <c r="H39" s="53" t="s">
        <v>46</v>
      </c>
      <c r="I39" s="54">
        <v>0</v>
      </c>
      <c r="J39" s="53" t="s">
        <v>46</v>
      </c>
      <c r="K39" s="54">
        <v>0</v>
      </c>
      <c r="L39" s="53" t="s">
        <v>46</v>
      </c>
      <c r="M39" s="54">
        <v>0</v>
      </c>
      <c r="N39" s="53" t="s">
        <v>46</v>
      </c>
      <c r="O39" s="53"/>
      <c r="P39" s="54">
        <v>0</v>
      </c>
      <c r="Q39" s="54">
        <v>158297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3" t="s">
        <v>407</v>
      </c>
      <c r="Y39" s="53" t="s">
        <v>46</v>
      </c>
      <c r="Z39" s="55" t="s">
        <v>402</v>
      </c>
      <c r="AA39" s="55" t="s">
        <v>46</v>
      </c>
      <c r="AB39" s="56"/>
      <c r="AC39" s="55" t="s">
        <v>46</v>
      </c>
    </row>
    <row r="40" spans="1:29" ht="30" customHeight="1">
      <c r="A40" s="53" t="s">
        <v>260</v>
      </c>
      <c r="B40" s="53" t="s">
        <v>259</v>
      </c>
      <c r="C40" s="53" t="s">
        <v>222</v>
      </c>
      <c r="D40" s="59" t="s">
        <v>61</v>
      </c>
      <c r="E40" s="54">
        <v>0</v>
      </c>
      <c r="F40" s="53" t="s">
        <v>46</v>
      </c>
      <c r="G40" s="54">
        <v>0</v>
      </c>
      <c r="H40" s="53" t="s">
        <v>46</v>
      </c>
      <c r="I40" s="54">
        <v>0</v>
      </c>
      <c r="J40" s="53" t="s">
        <v>46</v>
      </c>
      <c r="K40" s="54">
        <v>0</v>
      </c>
      <c r="L40" s="53" t="s">
        <v>46</v>
      </c>
      <c r="M40" s="54">
        <v>0</v>
      </c>
      <c r="N40" s="53" t="s">
        <v>46</v>
      </c>
      <c r="O40" s="53"/>
      <c r="P40" s="54">
        <v>0</v>
      </c>
      <c r="Q40" s="54">
        <v>138445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3" t="s">
        <v>408</v>
      </c>
      <c r="Y40" s="53" t="s">
        <v>46</v>
      </c>
      <c r="Z40" s="55" t="s">
        <v>402</v>
      </c>
      <c r="AA40" s="55" t="s">
        <v>46</v>
      </c>
      <c r="AB40" s="56"/>
      <c r="AC40" s="55" t="s">
        <v>46</v>
      </c>
    </row>
    <row r="41" spans="1:29" ht="30" customHeight="1">
      <c r="A41" s="53" t="s">
        <v>274</v>
      </c>
      <c r="B41" s="53" t="s">
        <v>273</v>
      </c>
      <c r="C41" s="53" t="s">
        <v>222</v>
      </c>
      <c r="D41" s="59" t="s">
        <v>61</v>
      </c>
      <c r="E41" s="54">
        <v>0</v>
      </c>
      <c r="F41" s="53" t="s">
        <v>46</v>
      </c>
      <c r="G41" s="54">
        <v>0</v>
      </c>
      <c r="H41" s="53" t="s">
        <v>46</v>
      </c>
      <c r="I41" s="54">
        <v>0</v>
      </c>
      <c r="J41" s="53" t="s">
        <v>46</v>
      </c>
      <c r="K41" s="54">
        <v>0</v>
      </c>
      <c r="L41" s="53" t="s">
        <v>46</v>
      </c>
      <c r="M41" s="54">
        <v>0</v>
      </c>
      <c r="N41" s="53" t="s">
        <v>46</v>
      </c>
      <c r="O41" s="53"/>
      <c r="P41" s="54">
        <v>0</v>
      </c>
      <c r="Q41" s="54">
        <v>143601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3" t="s">
        <v>409</v>
      </c>
      <c r="Y41" s="53" t="s">
        <v>46</v>
      </c>
      <c r="Z41" s="55" t="s">
        <v>402</v>
      </c>
      <c r="AA41" s="55" t="s">
        <v>46</v>
      </c>
      <c r="AB41" s="56"/>
      <c r="AC41" s="55" t="s">
        <v>46</v>
      </c>
    </row>
    <row r="42" spans="1:29" ht="30" customHeight="1">
      <c r="A42" s="53" t="s">
        <v>223</v>
      </c>
      <c r="B42" s="53" t="s">
        <v>221</v>
      </c>
      <c r="C42" s="53" t="s">
        <v>222</v>
      </c>
      <c r="D42" s="59" t="s">
        <v>61</v>
      </c>
      <c r="E42" s="54">
        <v>0</v>
      </c>
      <c r="F42" s="53" t="s">
        <v>46</v>
      </c>
      <c r="G42" s="54">
        <v>0</v>
      </c>
      <c r="H42" s="53" t="s">
        <v>46</v>
      </c>
      <c r="I42" s="54">
        <v>0</v>
      </c>
      <c r="J42" s="53" t="s">
        <v>46</v>
      </c>
      <c r="K42" s="54">
        <v>0</v>
      </c>
      <c r="L42" s="53" t="s">
        <v>46</v>
      </c>
      <c r="M42" s="54">
        <v>0</v>
      </c>
      <c r="N42" s="53" t="s">
        <v>46</v>
      </c>
      <c r="O42" s="53"/>
      <c r="P42" s="54">
        <v>0</v>
      </c>
      <c r="Q42" s="54">
        <v>125031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3" t="s">
        <v>410</v>
      </c>
      <c r="Y42" s="53" t="s">
        <v>46</v>
      </c>
      <c r="Z42" s="55" t="s">
        <v>402</v>
      </c>
      <c r="AA42" s="55" t="s">
        <v>46</v>
      </c>
      <c r="AB42" s="56"/>
      <c r="AC42" s="55" t="s">
        <v>46</v>
      </c>
    </row>
    <row r="43" spans="1:29" ht="30" customHeight="1">
      <c r="A43" s="53" t="s">
        <v>62</v>
      </c>
      <c r="B43" s="53" t="s">
        <v>59</v>
      </c>
      <c r="C43" s="53" t="s">
        <v>60</v>
      </c>
      <c r="D43" s="59" t="s">
        <v>61</v>
      </c>
      <c r="E43" s="54">
        <v>0</v>
      </c>
      <c r="F43" s="53" t="s">
        <v>46</v>
      </c>
      <c r="G43" s="54">
        <v>0</v>
      </c>
      <c r="H43" s="53" t="s">
        <v>46</v>
      </c>
      <c r="I43" s="54">
        <v>0</v>
      </c>
      <c r="J43" s="53" t="s">
        <v>46</v>
      </c>
      <c r="K43" s="54">
        <v>0</v>
      </c>
      <c r="L43" s="53" t="s">
        <v>46</v>
      </c>
      <c r="M43" s="54">
        <v>0</v>
      </c>
      <c r="N43" s="53" t="s">
        <v>46</v>
      </c>
      <c r="O43" s="53"/>
      <c r="P43" s="54">
        <v>0</v>
      </c>
      <c r="Q43" s="54">
        <v>99882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3" t="s">
        <v>411</v>
      </c>
      <c r="Y43" s="53" t="s">
        <v>46</v>
      </c>
      <c r="Z43" s="55" t="s">
        <v>402</v>
      </c>
      <c r="AA43" s="55" t="s">
        <v>46</v>
      </c>
      <c r="AB43" s="56"/>
      <c r="AC43" s="55" t="s">
        <v>46</v>
      </c>
    </row>
    <row r="44" spans="1:29" ht="30" customHeight="1">
      <c r="A44" s="53" t="s">
        <v>137</v>
      </c>
      <c r="B44" s="53" t="s">
        <v>59</v>
      </c>
      <c r="C44" s="53" t="s">
        <v>136</v>
      </c>
      <c r="D44" s="59" t="s">
        <v>61</v>
      </c>
      <c r="E44" s="54">
        <v>0</v>
      </c>
      <c r="F44" s="53" t="s">
        <v>46</v>
      </c>
      <c r="G44" s="54">
        <v>0</v>
      </c>
      <c r="H44" s="53" t="s">
        <v>46</v>
      </c>
      <c r="I44" s="54">
        <v>0</v>
      </c>
      <c r="J44" s="53" t="s">
        <v>46</v>
      </c>
      <c r="K44" s="54">
        <v>0</v>
      </c>
      <c r="L44" s="53" t="s">
        <v>46</v>
      </c>
      <c r="M44" s="54">
        <v>0</v>
      </c>
      <c r="N44" s="53" t="s">
        <v>46</v>
      </c>
      <c r="O44" s="53"/>
      <c r="P44" s="54">
        <v>0</v>
      </c>
      <c r="Q44" s="54">
        <v>99882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3" t="s">
        <v>412</v>
      </c>
      <c r="Y44" s="53" t="s">
        <v>46</v>
      </c>
      <c r="Z44" s="55" t="s">
        <v>402</v>
      </c>
      <c r="AA44" s="55" t="s">
        <v>46</v>
      </c>
      <c r="AB44" s="56"/>
      <c r="AC44" s="55" t="s">
        <v>46</v>
      </c>
    </row>
    <row r="45" spans="1:29" ht="30" customHeight="1">
      <c r="A45" s="53"/>
      <c r="B45" s="53"/>
      <c r="C45" s="53"/>
      <c r="D45" s="59"/>
      <c r="E45" s="54"/>
      <c r="F45" s="53"/>
      <c r="G45" s="54"/>
      <c r="H45" s="53"/>
      <c r="I45" s="54"/>
      <c r="J45" s="53"/>
      <c r="K45" s="54"/>
      <c r="L45" s="53"/>
      <c r="M45" s="54"/>
      <c r="N45" s="53"/>
      <c r="O45" s="53"/>
      <c r="P45" s="54"/>
      <c r="Q45" s="54"/>
      <c r="R45" s="54"/>
      <c r="S45" s="54"/>
      <c r="T45" s="54"/>
      <c r="U45" s="54"/>
      <c r="V45" s="54"/>
      <c r="W45" s="54"/>
      <c r="X45" s="53"/>
      <c r="Y45" s="53"/>
      <c r="Z45" s="55"/>
      <c r="AA45" s="55"/>
      <c r="AB45" s="56"/>
      <c r="AC45" s="55"/>
    </row>
    <row r="46" spans="1:29" ht="30" customHeight="1">
      <c r="A46" s="53"/>
      <c r="B46" s="53"/>
      <c r="C46" s="53"/>
      <c r="D46" s="59"/>
      <c r="E46" s="54"/>
      <c r="F46" s="53"/>
      <c r="G46" s="54"/>
      <c r="H46" s="53"/>
      <c r="I46" s="54"/>
      <c r="J46" s="53"/>
      <c r="K46" s="54"/>
      <c r="L46" s="53"/>
      <c r="M46" s="54"/>
      <c r="N46" s="53"/>
      <c r="O46" s="53"/>
      <c r="P46" s="54"/>
      <c r="Q46" s="54"/>
      <c r="R46" s="54"/>
      <c r="S46" s="54"/>
      <c r="T46" s="54"/>
      <c r="U46" s="54"/>
      <c r="V46" s="54"/>
      <c r="W46" s="54"/>
      <c r="X46" s="53"/>
      <c r="Y46" s="53"/>
      <c r="Z46" s="55"/>
      <c r="AA46" s="55"/>
      <c r="AB46" s="56"/>
      <c r="AC46" s="55"/>
    </row>
    <row r="47" spans="1:29" ht="30" customHeight="1">
      <c r="A47" s="53"/>
      <c r="B47" s="53"/>
      <c r="C47" s="53"/>
      <c r="D47" s="59"/>
      <c r="E47" s="54"/>
      <c r="F47" s="53"/>
      <c r="G47" s="54"/>
      <c r="H47" s="53"/>
      <c r="I47" s="54"/>
      <c r="J47" s="53"/>
      <c r="K47" s="54"/>
      <c r="L47" s="53"/>
      <c r="M47" s="54"/>
      <c r="N47" s="53"/>
      <c r="O47" s="53"/>
      <c r="P47" s="54"/>
      <c r="Q47" s="54"/>
      <c r="R47" s="54"/>
      <c r="S47" s="54"/>
      <c r="T47" s="54"/>
      <c r="U47" s="54"/>
      <c r="V47" s="54"/>
      <c r="W47" s="54"/>
      <c r="X47" s="53"/>
      <c r="Y47" s="53"/>
      <c r="Z47" s="55"/>
      <c r="AA47" s="55"/>
      <c r="AB47" s="56"/>
      <c r="AC47" s="55"/>
    </row>
    <row r="48" spans="1:29" ht="30" customHeight="1">
      <c r="A48" s="53"/>
      <c r="B48" s="53"/>
      <c r="C48" s="53"/>
      <c r="D48" s="59"/>
      <c r="E48" s="54"/>
      <c r="F48" s="53"/>
      <c r="G48" s="54"/>
      <c r="H48" s="53"/>
      <c r="I48" s="54"/>
      <c r="J48" s="53"/>
      <c r="K48" s="54"/>
      <c r="L48" s="53"/>
      <c r="M48" s="54"/>
      <c r="N48" s="53"/>
      <c r="O48" s="53"/>
      <c r="P48" s="54"/>
      <c r="Q48" s="54"/>
      <c r="R48" s="54"/>
      <c r="S48" s="54"/>
      <c r="T48" s="54"/>
      <c r="U48" s="54"/>
      <c r="V48" s="54"/>
      <c r="W48" s="54"/>
      <c r="X48" s="53"/>
      <c r="Y48" s="53"/>
      <c r="Z48" s="55"/>
      <c r="AA48" s="55"/>
      <c r="AB48" s="56"/>
      <c r="AC48" s="55"/>
    </row>
    <row r="49" spans="1:29" ht="30" customHeight="1">
      <c r="A49" s="53"/>
      <c r="B49" s="53"/>
      <c r="C49" s="53"/>
      <c r="D49" s="59"/>
      <c r="E49" s="54"/>
      <c r="F49" s="53"/>
      <c r="G49" s="54"/>
      <c r="H49" s="53"/>
      <c r="I49" s="54"/>
      <c r="J49" s="53"/>
      <c r="K49" s="54"/>
      <c r="L49" s="53"/>
      <c r="M49" s="54"/>
      <c r="N49" s="53"/>
      <c r="O49" s="53"/>
      <c r="P49" s="54"/>
      <c r="Q49" s="54"/>
      <c r="R49" s="54"/>
      <c r="S49" s="54"/>
      <c r="T49" s="54"/>
      <c r="U49" s="54"/>
      <c r="V49" s="54"/>
      <c r="W49" s="54"/>
      <c r="X49" s="53"/>
      <c r="Y49" s="53"/>
      <c r="Z49" s="55"/>
      <c r="AA49" s="55"/>
      <c r="AB49" s="56"/>
      <c r="AC49" s="55"/>
    </row>
    <row r="50" spans="1:29" ht="30" customHeight="1">
      <c r="A50" s="53"/>
      <c r="B50" s="53"/>
      <c r="C50" s="53"/>
      <c r="D50" s="59"/>
      <c r="E50" s="54"/>
      <c r="F50" s="53"/>
      <c r="G50" s="54"/>
      <c r="H50" s="53"/>
      <c r="I50" s="54"/>
      <c r="J50" s="53"/>
      <c r="K50" s="54"/>
      <c r="L50" s="53"/>
      <c r="M50" s="54"/>
      <c r="N50" s="53"/>
      <c r="O50" s="53"/>
      <c r="P50" s="54"/>
      <c r="Q50" s="54"/>
      <c r="R50" s="54"/>
      <c r="S50" s="54"/>
      <c r="T50" s="54"/>
      <c r="U50" s="54"/>
      <c r="V50" s="54"/>
      <c r="W50" s="54"/>
      <c r="X50" s="53"/>
      <c r="Y50" s="53"/>
      <c r="Z50" s="55"/>
      <c r="AA50" s="55"/>
      <c r="AB50" s="56"/>
      <c r="AC50" s="55"/>
    </row>
    <row r="51" spans="1:29" ht="30" customHeight="1">
      <c r="A51" s="53"/>
      <c r="B51" s="53"/>
      <c r="C51" s="53"/>
      <c r="D51" s="59"/>
      <c r="E51" s="54"/>
      <c r="F51" s="53"/>
      <c r="G51" s="54"/>
      <c r="H51" s="53"/>
      <c r="I51" s="54"/>
      <c r="J51" s="53"/>
      <c r="K51" s="54"/>
      <c r="L51" s="53"/>
      <c r="M51" s="54"/>
      <c r="N51" s="53"/>
      <c r="O51" s="53"/>
      <c r="P51" s="54"/>
      <c r="Q51" s="54"/>
      <c r="R51" s="54"/>
      <c r="S51" s="54"/>
      <c r="T51" s="54"/>
      <c r="U51" s="54"/>
      <c r="V51" s="54"/>
      <c r="W51" s="54"/>
      <c r="X51" s="53"/>
      <c r="Y51" s="53"/>
      <c r="Z51" s="55"/>
      <c r="AA51" s="55"/>
      <c r="AB51" s="56"/>
      <c r="AC51" s="55"/>
    </row>
    <row r="52" spans="1:29" ht="30" customHeight="1">
      <c r="A52" s="53"/>
      <c r="B52" s="53"/>
      <c r="C52" s="53"/>
      <c r="D52" s="59"/>
      <c r="E52" s="54"/>
      <c r="F52" s="53"/>
      <c r="G52" s="54"/>
      <c r="H52" s="53"/>
      <c r="I52" s="54"/>
      <c r="J52" s="53"/>
      <c r="K52" s="54"/>
      <c r="L52" s="53"/>
      <c r="M52" s="54"/>
      <c r="N52" s="53"/>
      <c r="O52" s="53"/>
      <c r="P52" s="54"/>
      <c r="Q52" s="54"/>
      <c r="R52" s="54"/>
      <c r="S52" s="54"/>
      <c r="T52" s="54"/>
      <c r="U52" s="54"/>
      <c r="V52" s="54"/>
      <c r="W52" s="54"/>
      <c r="X52" s="53"/>
      <c r="Y52" s="53"/>
      <c r="Z52" s="55"/>
      <c r="AA52" s="55"/>
      <c r="AB52" s="56"/>
      <c r="AC52" s="55"/>
    </row>
    <row r="53" spans="1:29" ht="30" customHeight="1">
      <c r="A53" s="53"/>
      <c r="B53" s="53"/>
      <c r="C53" s="53"/>
      <c r="D53" s="59"/>
      <c r="E53" s="54"/>
      <c r="F53" s="53"/>
      <c r="G53" s="54"/>
      <c r="H53" s="53"/>
      <c r="I53" s="54"/>
      <c r="J53" s="53"/>
      <c r="K53" s="54"/>
      <c r="L53" s="53"/>
      <c r="M53" s="54"/>
      <c r="N53" s="53"/>
      <c r="O53" s="53"/>
      <c r="P53" s="54"/>
      <c r="Q53" s="54"/>
      <c r="R53" s="54"/>
      <c r="S53" s="54"/>
      <c r="T53" s="54"/>
      <c r="U53" s="54"/>
      <c r="V53" s="54"/>
      <c r="W53" s="54"/>
      <c r="X53" s="53"/>
      <c r="Y53" s="53"/>
      <c r="Z53" s="55"/>
      <c r="AA53" s="55"/>
      <c r="AB53" s="56"/>
      <c r="AC53" s="55"/>
    </row>
    <row r="54" spans="1:29" ht="30" customHeight="1">
      <c r="A54" s="53"/>
      <c r="B54" s="53"/>
      <c r="C54" s="53"/>
      <c r="D54" s="59"/>
      <c r="E54" s="54"/>
      <c r="F54" s="53"/>
      <c r="G54" s="54"/>
      <c r="H54" s="53"/>
      <c r="I54" s="54"/>
      <c r="J54" s="53"/>
      <c r="K54" s="54"/>
      <c r="L54" s="53"/>
      <c r="M54" s="54"/>
      <c r="N54" s="53"/>
      <c r="O54" s="53"/>
      <c r="P54" s="54"/>
      <c r="Q54" s="54"/>
      <c r="R54" s="54"/>
      <c r="S54" s="54"/>
      <c r="T54" s="54"/>
      <c r="U54" s="54"/>
      <c r="V54" s="54"/>
      <c r="W54" s="54"/>
      <c r="X54" s="53"/>
      <c r="Y54" s="53"/>
      <c r="Z54" s="55"/>
      <c r="AA54" s="55"/>
      <c r="AB54" s="56"/>
      <c r="AC54" s="55"/>
    </row>
    <row r="55" spans="1:29" ht="30" customHeight="1">
      <c r="A55" s="53"/>
      <c r="B55" s="53"/>
      <c r="C55" s="53"/>
      <c r="D55" s="59"/>
      <c r="E55" s="54"/>
      <c r="F55" s="53"/>
      <c r="G55" s="54"/>
      <c r="H55" s="53"/>
      <c r="I55" s="54"/>
      <c r="J55" s="53"/>
      <c r="K55" s="54"/>
      <c r="L55" s="53"/>
      <c r="M55" s="54"/>
      <c r="N55" s="53"/>
      <c r="O55" s="53"/>
      <c r="P55" s="54"/>
      <c r="Q55" s="54"/>
      <c r="R55" s="54"/>
      <c r="S55" s="54"/>
      <c r="T55" s="54"/>
      <c r="U55" s="54"/>
      <c r="V55" s="54"/>
      <c r="W55" s="54"/>
      <c r="X55" s="53"/>
      <c r="Y55" s="53"/>
      <c r="Z55" s="55"/>
      <c r="AA55" s="55"/>
      <c r="AB55" s="56"/>
      <c r="AC55" s="55"/>
    </row>
    <row r="56" spans="1:29" ht="30" customHeight="1">
      <c r="A56" s="53"/>
      <c r="B56" s="53"/>
      <c r="C56" s="53"/>
      <c r="D56" s="59"/>
      <c r="E56" s="54"/>
      <c r="F56" s="53"/>
      <c r="G56" s="54"/>
      <c r="H56" s="53"/>
      <c r="I56" s="54"/>
      <c r="J56" s="53"/>
      <c r="K56" s="54"/>
      <c r="L56" s="53"/>
      <c r="M56" s="54"/>
      <c r="N56" s="53"/>
      <c r="O56" s="53"/>
      <c r="P56" s="54"/>
      <c r="Q56" s="54"/>
      <c r="R56" s="54"/>
      <c r="S56" s="54"/>
      <c r="T56" s="54"/>
      <c r="U56" s="54"/>
      <c r="V56" s="54"/>
      <c r="W56" s="54"/>
      <c r="X56" s="53"/>
      <c r="Y56" s="53"/>
      <c r="Z56" s="55"/>
      <c r="AA56" s="55"/>
      <c r="AB56" s="56"/>
      <c r="AC56" s="55"/>
    </row>
    <row r="57" spans="1:29" ht="30" customHeight="1">
      <c r="A57" s="53"/>
      <c r="B57" s="53"/>
      <c r="C57" s="53"/>
      <c r="D57" s="59"/>
      <c r="E57" s="54"/>
      <c r="F57" s="53"/>
      <c r="G57" s="54"/>
      <c r="H57" s="53"/>
      <c r="I57" s="54"/>
      <c r="J57" s="53"/>
      <c r="K57" s="54"/>
      <c r="L57" s="53"/>
      <c r="M57" s="54"/>
      <c r="N57" s="53"/>
      <c r="O57" s="53"/>
      <c r="P57" s="54"/>
      <c r="Q57" s="54"/>
      <c r="R57" s="54"/>
      <c r="S57" s="54"/>
      <c r="T57" s="54"/>
      <c r="U57" s="54"/>
      <c r="V57" s="54"/>
      <c r="W57" s="54"/>
      <c r="X57" s="53"/>
      <c r="Y57" s="53"/>
      <c r="Z57" s="55"/>
      <c r="AA57" s="55"/>
      <c r="AB57" s="56"/>
      <c r="AC57" s="55"/>
    </row>
    <row r="58" spans="1:29" ht="30" customHeight="1">
      <c r="A58" s="53"/>
      <c r="B58" s="53"/>
      <c r="C58" s="53"/>
      <c r="D58" s="59"/>
      <c r="E58" s="54"/>
      <c r="F58" s="53"/>
      <c r="G58" s="54"/>
      <c r="H58" s="53"/>
      <c r="I58" s="54"/>
      <c r="J58" s="53"/>
      <c r="K58" s="54"/>
      <c r="L58" s="53"/>
      <c r="M58" s="54"/>
      <c r="N58" s="53"/>
      <c r="O58" s="53"/>
      <c r="P58" s="54"/>
      <c r="Q58" s="54"/>
      <c r="R58" s="54"/>
      <c r="S58" s="54"/>
      <c r="T58" s="54"/>
      <c r="U58" s="54"/>
      <c r="V58" s="54"/>
      <c r="W58" s="54"/>
      <c r="X58" s="53"/>
      <c r="Y58" s="53"/>
      <c r="Z58" s="55"/>
      <c r="AA58" s="55"/>
      <c r="AB58" s="56"/>
      <c r="AC58" s="55"/>
    </row>
    <row r="59" spans="1:29" ht="30" customHeight="1">
      <c r="A59" s="53"/>
      <c r="B59" s="53"/>
      <c r="C59" s="53"/>
      <c r="D59" s="59"/>
      <c r="E59" s="54"/>
      <c r="F59" s="53"/>
      <c r="G59" s="54"/>
      <c r="H59" s="53"/>
      <c r="I59" s="54"/>
      <c r="J59" s="53"/>
      <c r="K59" s="54"/>
      <c r="L59" s="53"/>
      <c r="M59" s="54"/>
      <c r="N59" s="53"/>
      <c r="O59" s="53"/>
      <c r="P59" s="54"/>
      <c r="Q59" s="54"/>
      <c r="R59" s="54"/>
      <c r="S59" s="54"/>
      <c r="T59" s="54"/>
      <c r="U59" s="54"/>
      <c r="V59" s="54"/>
      <c r="W59" s="54"/>
      <c r="X59" s="53"/>
      <c r="Y59" s="53"/>
      <c r="Z59" s="55"/>
      <c r="AA59" s="55"/>
      <c r="AB59" s="56"/>
      <c r="AC59" s="55"/>
    </row>
    <row r="60" spans="1:29" ht="30" customHeight="1">
      <c r="A60" s="53"/>
      <c r="B60" s="53"/>
      <c r="C60" s="53"/>
      <c r="D60" s="59"/>
      <c r="E60" s="54"/>
      <c r="F60" s="53"/>
      <c r="G60" s="54"/>
      <c r="H60" s="53"/>
      <c r="I60" s="54"/>
      <c r="J60" s="53"/>
      <c r="K60" s="54"/>
      <c r="L60" s="53"/>
      <c r="M60" s="54"/>
      <c r="N60" s="53"/>
      <c r="O60" s="53"/>
      <c r="P60" s="54"/>
      <c r="Q60" s="54"/>
      <c r="R60" s="54"/>
      <c r="S60" s="54"/>
      <c r="T60" s="54"/>
      <c r="U60" s="54"/>
      <c r="V60" s="54"/>
      <c r="W60" s="54"/>
      <c r="X60" s="53"/>
      <c r="Y60" s="53"/>
      <c r="Z60" s="55"/>
      <c r="AA60" s="55"/>
      <c r="AB60" s="56"/>
      <c r="AC60" s="55"/>
    </row>
    <row r="61" spans="1:29" ht="30" customHeight="1">
      <c r="A61" s="53"/>
      <c r="B61" s="53"/>
      <c r="C61" s="53"/>
      <c r="D61" s="59"/>
      <c r="E61" s="54"/>
      <c r="F61" s="53"/>
      <c r="G61" s="54"/>
      <c r="H61" s="53"/>
      <c r="I61" s="54"/>
      <c r="J61" s="53"/>
      <c r="K61" s="54"/>
      <c r="L61" s="53"/>
      <c r="M61" s="54"/>
      <c r="N61" s="53"/>
      <c r="O61" s="53"/>
      <c r="P61" s="54"/>
      <c r="Q61" s="54"/>
      <c r="R61" s="54"/>
      <c r="S61" s="54"/>
      <c r="T61" s="54"/>
      <c r="U61" s="54"/>
      <c r="V61" s="54"/>
      <c r="W61" s="54"/>
      <c r="X61" s="53"/>
      <c r="Y61" s="53"/>
      <c r="Z61" s="55"/>
      <c r="AA61" s="55"/>
      <c r="AB61" s="56"/>
      <c r="AC61" s="55"/>
    </row>
    <row r="62" spans="1:29" ht="30" customHeight="1">
      <c r="A62" s="53"/>
      <c r="B62" s="53"/>
      <c r="C62" s="53"/>
      <c r="D62" s="59"/>
      <c r="E62" s="54"/>
      <c r="F62" s="53"/>
      <c r="G62" s="54"/>
      <c r="H62" s="53"/>
      <c r="I62" s="54"/>
      <c r="J62" s="53"/>
      <c r="K62" s="54"/>
      <c r="L62" s="53"/>
      <c r="M62" s="54"/>
      <c r="N62" s="53"/>
      <c r="O62" s="53"/>
      <c r="P62" s="54"/>
      <c r="Q62" s="54"/>
      <c r="R62" s="54"/>
      <c r="S62" s="54"/>
      <c r="T62" s="54"/>
      <c r="U62" s="54"/>
      <c r="V62" s="54"/>
      <c r="W62" s="54"/>
      <c r="X62" s="53"/>
      <c r="Y62" s="53"/>
      <c r="Z62" s="55"/>
      <c r="AA62" s="55"/>
      <c r="AB62" s="56"/>
      <c r="AC62" s="55"/>
    </row>
    <row r="63" spans="1:29" ht="30" customHeight="1">
      <c r="A63" s="53"/>
      <c r="B63" s="53"/>
      <c r="C63" s="53"/>
      <c r="D63" s="59"/>
      <c r="E63" s="54"/>
      <c r="F63" s="53"/>
      <c r="G63" s="54"/>
      <c r="H63" s="53"/>
      <c r="I63" s="54"/>
      <c r="J63" s="53"/>
      <c r="K63" s="54"/>
      <c r="L63" s="53"/>
      <c r="M63" s="54"/>
      <c r="N63" s="53"/>
      <c r="O63" s="53"/>
      <c r="P63" s="54"/>
      <c r="Q63" s="54"/>
      <c r="R63" s="54"/>
      <c r="S63" s="54"/>
      <c r="T63" s="54"/>
      <c r="U63" s="54"/>
      <c r="V63" s="54"/>
      <c r="W63" s="54"/>
      <c r="X63" s="53"/>
      <c r="Y63" s="53"/>
      <c r="Z63" s="55"/>
      <c r="AA63" s="55"/>
      <c r="AB63" s="56"/>
      <c r="AC63" s="55"/>
    </row>
    <row r="64" spans="1:29" ht="30" customHeight="1">
      <c r="A64" s="53"/>
      <c r="B64" s="53"/>
      <c r="C64" s="53"/>
      <c r="D64" s="59"/>
      <c r="E64" s="54"/>
      <c r="F64" s="53"/>
      <c r="G64" s="54"/>
      <c r="H64" s="53"/>
      <c r="I64" s="54"/>
      <c r="J64" s="53"/>
      <c r="K64" s="54"/>
      <c r="L64" s="53"/>
      <c r="M64" s="54"/>
      <c r="N64" s="53"/>
      <c r="O64" s="53"/>
      <c r="P64" s="54"/>
      <c r="Q64" s="54"/>
      <c r="R64" s="54"/>
      <c r="S64" s="54"/>
      <c r="T64" s="54"/>
      <c r="U64" s="54"/>
      <c r="V64" s="54"/>
      <c r="W64" s="54"/>
      <c r="X64" s="53"/>
      <c r="Y64" s="53"/>
      <c r="Z64" s="55"/>
      <c r="AA64" s="55"/>
      <c r="AB64" s="56"/>
      <c r="AC64" s="55"/>
    </row>
    <row r="65" spans="1:29" ht="30" customHeight="1">
      <c r="A65" s="53"/>
      <c r="B65" s="53"/>
      <c r="C65" s="53"/>
      <c r="D65" s="59"/>
      <c r="E65" s="54"/>
      <c r="F65" s="53"/>
      <c r="G65" s="54"/>
      <c r="H65" s="53"/>
      <c r="I65" s="54"/>
      <c r="J65" s="53"/>
      <c r="K65" s="54"/>
      <c r="L65" s="53"/>
      <c r="M65" s="54"/>
      <c r="N65" s="53"/>
      <c r="O65" s="53"/>
      <c r="P65" s="54"/>
      <c r="Q65" s="54"/>
      <c r="R65" s="54"/>
      <c r="S65" s="54"/>
      <c r="T65" s="54"/>
      <c r="U65" s="54"/>
      <c r="V65" s="54"/>
      <c r="W65" s="54"/>
      <c r="X65" s="53"/>
      <c r="Y65" s="53"/>
      <c r="Z65" s="55"/>
      <c r="AA65" s="55"/>
      <c r="AB65" s="56"/>
      <c r="AC65" s="55"/>
    </row>
  </sheetData>
  <mergeCells count="14">
    <mergeCell ref="Z6:Z7"/>
    <mergeCell ref="AA6:AA7"/>
    <mergeCell ref="AB6:AB7"/>
    <mergeCell ref="AC6:AC7"/>
    <mergeCell ref="Q6:Q7"/>
    <mergeCell ref="R6:W6"/>
    <mergeCell ref="X6:X7"/>
    <mergeCell ref="B3:Y3"/>
    <mergeCell ref="Y6:Y7"/>
    <mergeCell ref="A6:A7"/>
    <mergeCell ref="B6:B7"/>
    <mergeCell ref="C6:C7"/>
    <mergeCell ref="D6:D7"/>
    <mergeCell ref="E6:P6"/>
  </mergeCells>
  <phoneticPr fontId="1" type="noConversion"/>
  <printOptions horizontalCentered="1"/>
  <pageMargins left="0.59055118110236227" right="0.59055118110236227" top="0.78740157480314965" bottom="0.78740157480314965" header="0" footer="0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원가</vt:lpstr>
      <vt:lpstr>공종별집계표</vt:lpstr>
      <vt:lpstr>공종별내역서</vt:lpstr>
      <vt:lpstr>일위대가목록</vt:lpstr>
      <vt:lpstr>일위대가</vt:lpstr>
      <vt:lpstr>단가대비표</vt:lpstr>
      <vt:lpstr>공종별내역서!Print_Area</vt:lpstr>
      <vt:lpstr>공종별집계표!Print_Area</vt:lpstr>
      <vt:lpstr>단가대비표!Print_Area</vt:lpstr>
      <vt:lpstr>원가!Print_Area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황인성</dc:creator>
  <cp:lastModifiedBy>USER</cp:lastModifiedBy>
  <cp:lastPrinted>2016-11-02T02:37:28Z</cp:lastPrinted>
  <dcterms:created xsi:type="dcterms:W3CDTF">2016-11-02T00:56:22Z</dcterms:created>
  <dcterms:modified xsi:type="dcterms:W3CDTF">2016-11-15T01:22:33Z</dcterms:modified>
</cp:coreProperties>
</file>