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checkCompatibility="1" autoCompressPictures="0" defaultThemeVersion="124226"/>
  <bookViews>
    <workbookView xWindow="10785" yWindow="4785" windowWidth="27795" windowHeight="16440"/>
  </bookViews>
  <sheets>
    <sheet name="공사원가계산서" sheetId="6" r:id="rId1"/>
    <sheet name="공종별집계표" sheetId="5" r:id="rId2"/>
    <sheet name="내역서" sheetId="4" r:id="rId3"/>
  </sheets>
  <externalReferences>
    <externalReference r:id="rId4"/>
    <externalReference r:id="rId5"/>
    <externalReference r:id="rId6"/>
    <externalReference r:id="rId7"/>
  </externalReferences>
  <definedNames>
    <definedName name="_">#REF!</definedName>
    <definedName name="__123Graph_D" hidden="1">'[1]0226'!#REF!</definedName>
    <definedName name="_1">#REF!</definedName>
    <definedName name="_1차_94년">#N/A</definedName>
    <definedName name="_2차결제일">#N/A</definedName>
    <definedName name="_xlnm._FilterDatabase" localSheetId="2" hidden="1">내역서!$A$4:$N$19</definedName>
    <definedName name="A">[2]!BringUserToAboutSheet</definedName>
    <definedName name="ADF">'[3]Customer Databas'!#REF!</definedName>
    <definedName name="BringUserToAboutSheet">[2]!BringUserToAboutSheet</definedName>
    <definedName name="BringUserToCode">[2]!BringUserToCode</definedName>
    <definedName name="_xlnm.Criteria">#REF!</definedName>
    <definedName name="DF">[2]!BringUserToAboutSheet</definedName>
    <definedName name="DFA" hidden="1">'[1]0226'!#REF!</definedName>
    <definedName name="EJ">[4]소비자가!$I$46:$J$1593</definedName>
    <definedName name="First_Rec">'[3]Customer Databas'!#REF!</definedName>
    <definedName name="GHAA">[2]!BringUserToCode</definedName>
    <definedName name="_xlnm.Print_Area" localSheetId="1">공종별집계표!$A$1:$K$23</definedName>
    <definedName name="_xlnm.Print_Area" localSheetId="2">내역서!$B$1:$N$19</definedName>
    <definedName name="Print_Area_MI">#REF!</definedName>
    <definedName name="_xlnm.Print_Titles" localSheetId="1">공종별집계표!$1:$3</definedName>
    <definedName name="_xlnm.Print_Titles" localSheetId="2">내역서!$1:$3</definedName>
    <definedName name="_xlnm.Print_Titles">#REF!</definedName>
    <definedName name="StartChart">[2]!StartChart</definedName>
    <definedName name="StartSeller">[2]!StartSeller</definedName>
    <definedName name="견적금액">#N/A</definedName>
    <definedName name="결제">#N/A</definedName>
    <definedName name="결제금액">#N/A</definedName>
    <definedName name="공사잔금">#N/A</definedName>
    <definedName name="공종">#N/A</definedName>
    <definedName name="규격">#N/A</definedName>
    <definedName name="내역">[2]!BringUserToAboutSheet</definedName>
    <definedName name="단위">#N/A</definedName>
    <definedName name="발주금액">#N/A</definedName>
    <definedName name="변경1층">#REF!</definedName>
    <definedName name="세금계산서">#N/A</definedName>
    <definedName name="수량">#N/A</definedName>
    <definedName name="ㅇ" hidden="1">'[1]0226'!#REF!</definedName>
    <definedName name="ㅇㅁ">[2]!StartChart</definedName>
    <definedName name="하도업체명">#N/A</definedName>
    <definedName name="현찰계약금">#N/A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6" i="6"/>
  <c r="D25"/>
  <c r="K7" i="4"/>
  <c r="K5"/>
  <c r="H5" i="5"/>
  <c r="E10" i="4"/>
  <c r="K10"/>
  <c r="E11"/>
  <c r="K11"/>
  <c r="E12"/>
  <c r="K12"/>
  <c r="E13"/>
  <c r="K13"/>
  <c r="E14"/>
  <c r="K14"/>
  <c r="K15"/>
  <c r="K16"/>
  <c r="K9"/>
  <c r="H6" i="5"/>
  <c r="H4"/>
  <c r="D10" i="6"/>
  <c r="I7" i="4"/>
  <c r="I5"/>
  <c r="F5" i="5"/>
  <c r="I10" i="4"/>
  <c r="I11"/>
  <c r="I12"/>
  <c r="I13"/>
  <c r="I14"/>
  <c r="I15"/>
  <c r="I16"/>
  <c r="I9"/>
  <c r="F6" i="5"/>
  <c r="F4"/>
  <c r="D7" i="6"/>
  <c r="D8"/>
  <c r="D9"/>
  <c r="D11"/>
  <c r="D12"/>
  <c r="D13"/>
  <c r="D14"/>
  <c r="D15"/>
  <c r="G6" i="4"/>
  <c r="G5"/>
  <c r="D5" i="5"/>
  <c r="G10" i="4"/>
  <c r="G11"/>
  <c r="G12"/>
  <c r="G13"/>
  <c r="G14"/>
  <c r="G9"/>
  <c r="D6" i="5"/>
  <c r="D4"/>
  <c r="D4" i="6"/>
  <c r="D5"/>
  <c r="D6"/>
  <c r="D16"/>
  <c r="D18"/>
  <c r="D19"/>
  <c r="D20"/>
  <c r="D21"/>
  <c r="D22"/>
  <c r="L16" i="4"/>
  <c r="M16"/>
  <c r="L14"/>
  <c r="L15"/>
  <c r="M15"/>
  <c r="M14"/>
  <c r="L13"/>
  <c r="M13"/>
  <c r="L12"/>
  <c r="M12"/>
  <c r="L11"/>
  <c r="M11"/>
  <c r="L10"/>
  <c r="M10"/>
  <c r="L6"/>
  <c r="M6"/>
  <c r="L7"/>
  <c r="M9"/>
  <c r="M7"/>
  <c r="A6" i="5"/>
  <c r="A5"/>
  <c r="M5" i="4"/>
  <c r="J5" i="5"/>
  <c r="J6"/>
  <c r="J4"/>
  <c r="D24" i="6"/>
</calcChain>
</file>

<file path=xl/sharedStrings.xml><?xml version="1.0" encoding="utf-8"?>
<sst xmlns="http://schemas.openxmlformats.org/spreadsheetml/2006/main" count="139" uniqueCount="120">
  <si>
    <t>공 종 별 집 계 표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</si>
  <si>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</si>
  <si>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</si>
  <si>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</si>
  <si>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</si>
  <si>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</si>
  <si>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</si>
  <si>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</si>
  <si>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</si>
  <si>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</si>
  <si>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</si>
  <si>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</si>
  <si>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</si>
  <si>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공종구분</t>
  </si>
  <si>
    <t>공종레벨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</si>
  <si>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</si>
  <si>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</si>
  <si>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</si>
  <si>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</si>
  <si>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</si>
  <si>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</si>
  <si>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</si>
  <si>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</si>
  <si>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</si>
  <si>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</si>
  <si>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</si>
  <si>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</si>
  <si>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</si>
  <si>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</si>
  <si>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</si>
  <si>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</si>
  <si>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</si>
  <si>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</si>
  <si>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</si>
  <si>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</si>
  <si>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</si>
  <si>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</si>
  <si>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</si>
  <si>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</si>
  <si>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</si>
  <si>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</si>
  <si>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</si>
  <si>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</si>
  <si>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</si>
  <si>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</si>
  <si>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</si>
  <si>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</si>
  <si>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010101</t>
  </si>
  <si>
    <t>010102</t>
  </si>
  <si>
    <t>공 사 원 가 계 산 서</t>
    <phoneticPr fontId="2" type="noConversion"/>
  </si>
  <si>
    <t>비                   목</t>
    <phoneticPr fontId="2" type="noConversion"/>
  </si>
  <si>
    <t>금        액</t>
    <phoneticPr fontId="2" type="noConversion"/>
  </si>
  <si>
    <t>구     성     비(%)</t>
    <phoneticPr fontId="2" type="noConversion"/>
  </si>
  <si>
    <t>비 고</t>
    <phoneticPr fontId="4" type="noConversion"/>
  </si>
  <si>
    <t>재
료
비</t>
    <phoneticPr fontId="2" type="noConversion"/>
  </si>
  <si>
    <t>직 접  재 료 비</t>
    <phoneticPr fontId="2" type="noConversion"/>
  </si>
  <si>
    <t>건축+기계설비+전기설비의 재료비</t>
    <phoneticPr fontId="2" type="noConversion"/>
  </si>
  <si>
    <t>간 접  재 료 비</t>
    <phoneticPr fontId="2" type="noConversion"/>
  </si>
  <si>
    <t>[소           계]</t>
    <phoneticPr fontId="2" type="noConversion"/>
  </si>
  <si>
    <t>노
무
비</t>
    <phoneticPr fontId="2" type="noConversion"/>
  </si>
  <si>
    <t>직 접  노 무 비</t>
    <phoneticPr fontId="2" type="noConversion"/>
  </si>
  <si>
    <t>간 접  노 무 비</t>
    <phoneticPr fontId="2" type="noConversion"/>
  </si>
  <si>
    <t>경
비</t>
    <phoneticPr fontId="2" type="noConversion"/>
  </si>
  <si>
    <t>기  계   경  비</t>
    <phoneticPr fontId="2" type="noConversion"/>
  </si>
  <si>
    <t>기   타   경  비</t>
    <phoneticPr fontId="2" type="noConversion"/>
  </si>
  <si>
    <t>이     윤</t>
    <phoneticPr fontId="2" type="noConversion"/>
  </si>
  <si>
    <t>총    공    사    비</t>
    <phoneticPr fontId="2" type="noConversion"/>
  </si>
  <si>
    <t>비  고</t>
    <phoneticPr fontId="1" type="noConversion"/>
  </si>
  <si>
    <t>공종소계</t>
    <phoneticPr fontId="1" type="noConversion"/>
  </si>
  <si>
    <t>공종소계</t>
    <phoneticPr fontId="1" type="noConversion"/>
  </si>
  <si>
    <t>노무비 *</t>
    <phoneticPr fontId="4" type="noConversion"/>
  </si>
  <si>
    <t>항  목</t>
    <phoneticPr fontId="1" type="noConversion"/>
  </si>
  <si>
    <t>순
공
사
비</t>
    <phoneticPr fontId="2" type="noConversion"/>
  </si>
  <si>
    <t xml:space="preserve">직접노무비 * </t>
    <phoneticPr fontId="1" type="noConversion"/>
  </si>
  <si>
    <t>퇴직공제부금비</t>
    <phoneticPr fontId="1" type="noConversion"/>
  </si>
  <si>
    <t>산업안전보건관리비</t>
    <phoneticPr fontId="1" type="noConversion"/>
  </si>
  <si>
    <t>순     공     사     비</t>
    <phoneticPr fontId="2" type="noConversion"/>
  </si>
  <si>
    <t>일 반 관 리 비</t>
    <phoneticPr fontId="2" type="noConversion"/>
  </si>
  <si>
    <t>(재료비+노무비+경비) *</t>
    <phoneticPr fontId="2" type="noConversion"/>
  </si>
  <si>
    <t>(노무비+일반관리비+경비) *</t>
    <phoneticPr fontId="2" type="noConversion"/>
  </si>
  <si>
    <t>고 용 보 험 료</t>
    <phoneticPr fontId="1" type="noConversion"/>
  </si>
  <si>
    <t>산 재 보 험 료</t>
    <phoneticPr fontId="2" type="noConversion"/>
  </si>
  <si>
    <t>건 강 보 험 료</t>
    <phoneticPr fontId="1" type="noConversion"/>
  </si>
  <si>
    <t>연 금 보 험 료</t>
    <phoneticPr fontId="1" type="noConversion"/>
  </si>
  <si>
    <t>환 경 보 전 비</t>
    <phoneticPr fontId="1" type="noConversion"/>
  </si>
  <si>
    <t>(재+직노+산경) ×</t>
    <phoneticPr fontId="1" type="noConversion"/>
  </si>
  <si>
    <t>(재+직노)  x</t>
    <phoneticPr fontId="1" type="noConversion"/>
  </si>
  <si>
    <t>(재료비+노무비) x</t>
    <phoneticPr fontId="2" type="noConversion"/>
  </si>
  <si>
    <t>직접노무비 ×</t>
    <phoneticPr fontId="1" type="noConversion"/>
  </si>
  <si>
    <t>노무비 ×</t>
    <phoneticPr fontId="1" type="noConversion"/>
  </si>
  <si>
    <t>단    수    조    정</t>
    <phoneticPr fontId="2" type="noConversion"/>
  </si>
  <si>
    <t>품      명</t>
    <phoneticPr fontId="1" type="noConversion"/>
  </si>
  <si>
    <t>개</t>
    <phoneticPr fontId="1" type="noConversion"/>
  </si>
  <si>
    <t>인</t>
    <phoneticPr fontId="1" type="noConversion"/>
  </si>
  <si>
    <t>직접공사비 계</t>
    <phoneticPr fontId="1" type="noConversion"/>
  </si>
  <si>
    <t>현장정리 및 보행자 유도</t>
    <phoneticPr fontId="1" type="noConversion"/>
  </si>
  <si>
    <t>신호수</t>
    <phoneticPr fontId="1" type="noConversion"/>
  </si>
  <si>
    <t>공사표시 안내판</t>
    <phoneticPr fontId="1" type="noConversion"/>
  </si>
  <si>
    <t>직접재료비의</t>
    <phoneticPr fontId="2" type="noConversion"/>
  </si>
  <si>
    <t>001. 공통 및 가설</t>
    <phoneticPr fontId="1" type="noConversion"/>
  </si>
  <si>
    <t>M2</t>
  </si>
  <si>
    <t>대</t>
    <phoneticPr fontId="1" type="noConversion"/>
  </si>
  <si>
    <t>운반비</t>
    <phoneticPr fontId="1" type="noConversion"/>
  </si>
  <si>
    <t>대</t>
    <phoneticPr fontId="1" type="noConversion"/>
  </si>
  <si>
    <t>[ 공사명 : 해안산책로 반원 페이빙 ]</t>
    <phoneticPr fontId="2" type="noConversion"/>
  </si>
  <si>
    <t>보도블록(투수)</t>
    <phoneticPr fontId="1" type="noConversion"/>
  </si>
  <si>
    <t>200x100x60, 네츄럴페이버(NA-6SW)</t>
    <phoneticPr fontId="1" type="noConversion"/>
  </si>
  <si>
    <t>모래</t>
    <phoneticPr fontId="1" type="noConversion"/>
  </si>
  <si>
    <t>m3</t>
    <phoneticPr fontId="1" type="noConversion"/>
  </si>
  <si>
    <t>부직포</t>
    <phoneticPr fontId="1" type="noConversion"/>
  </si>
  <si>
    <t>보도블록 깔기</t>
    <phoneticPr fontId="1" type="noConversion"/>
  </si>
  <si>
    <t>m2</t>
    <phoneticPr fontId="1" type="noConversion"/>
  </si>
  <si>
    <t>래머다짐, 반원</t>
    <phoneticPr fontId="1" type="noConversion"/>
  </si>
  <si>
    <t>규사포설</t>
    <phoneticPr fontId="1" type="noConversion"/>
  </si>
  <si>
    <t>틈새메우기</t>
    <phoneticPr fontId="1" type="noConversion"/>
  </si>
  <si>
    <t>공장-&gt;현장 2.5톤</t>
    <phoneticPr fontId="1" type="noConversion"/>
  </si>
  <si>
    <t>지게차</t>
    <phoneticPr fontId="1" type="noConversion"/>
  </si>
  <si>
    <t>002 보도포장</t>
    <phoneticPr fontId="1" type="noConversion"/>
  </si>
  <si>
    <t>공   급   가   액</t>
    <phoneticPr fontId="2" type="noConversion"/>
  </si>
  <si>
    <t>부 가 가 치 세</t>
    <phoneticPr fontId="2" type="noConversion"/>
  </si>
</sst>
</file>

<file path=xl/styles.xml><?xml version="1.0" encoding="utf-8"?>
<styleSheet xmlns="http://schemas.openxmlformats.org/spreadsheetml/2006/main">
  <numFmts count="38">
    <numFmt numFmtId="5" formatCode="&quot;₩&quot;#,##0;\-&quot;₩&quot;#,##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&quot;$&quot;#,##0_);[Red]\(&quot;$&quot;#,##0\)"/>
    <numFmt numFmtId="177" formatCode="_-* #,##0.00_-;\-* #,##0.00_-;_-* &quot;-&quot;_-;_-@_-"/>
    <numFmt numFmtId="178" formatCode="_-* #,##0.0_-;\-* #,##0.0_-;_-* &quot;-&quot;_-;_-@_-"/>
    <numFmt numFmtId="179" formatCode="#,##0.00;&quot;-&quot;#,##0.00"/>
    <numFmt numFmtId="180" formatCode="0_);[Red]\(0\)"/>
    <numFmt numFmtId="181" formatCode="0.00_);[Red]\(0.00\)"/>
    <numFmt numFmtId="182" formatCode="_ &quot;₩&quot;* #,##0_ ;_ &quot;₩&quot;* \-#,##0_ ;_ &quot;₩&quot;* &quot;-&quot;_ ;_ @_ "/>
    <numFmt numFmtId="183" formatCode="_ &quot;₩&quot;* #,##0.00_ ;_ &quot;₩&quot;* \-#,##0.00_ ;_ &quot;₩&quot;* &quot;-&quot;??_ ;_ @_ "/>
    <numFmt numFmtId="184" formatCode="_ * #,##0_ ;_ * \-#,##0_ ;_ * &quot;-&quot;_ ;_ @_ "/>
    <numFmt numFmtId="185" formatCode="_ * #,##0.00_ ;_ * \-#,##0.00_ ;_ * &quot;-&quot;??_ ;_ @_ "/>
    <numFmt numFmtId="186" formatCode="\$#,##0;\(\$#,##0\)"/>
    <numFmt numFmtId="187" formatCode="#,##0;\(#,##0\)"/>
    <numFmt numFmtId="188" formatCode="0,###,###"/>
    <numFmt numFmtId="189" formatCode="0.000%"/>
    <numFmt numFmtId="190" formatCode="0.##"/>
    <numFmt numFmtId="191" formatCode="_-* #,##0\ _D_M_-;\-* #,##0\ _D_M_-;_-* &quot;-&quot;\ _D_M_-;_-@_-"/>
    <numFmt numFmtId="192" formatCode="_-* #,##0.00\ _D_M_-;\-* #,##0.00\ _D_M_-;_-* &quot;-&quot;??\ _D_M_-;_-@_-"/>
    <numFmt numFmtId="193" formatCode="_-* #,##0\ _k_r_-;\-* #,##0\ _k_r_-;_-* &quot;-&quot;\ _k_r_-;_-@_-"/>
    <numFmt numFmtId="194" formatCode="_-[$€-2]* #,##0.00_-;\-[$€-2]* #,##0.00_-;_-[$€-2]* &quot;-&quot;??_-"/>
    <numFmt numFmtId="195" formatCode="###"/>
    <numFmt numFmtId="196" formatCode="_-* #\!\,##0_-;&quot;₩&quot;\!\-* #\!\,##0_-;_-* &quot;-&quot;_-;_-@_-"/>
    <numFmt numFmtId="197" formatCode="_-* #\!\,##0\!.00_-;&quot;₩&quot;\!\-* #\!\,##0\!.00_-;_-* &quot;-&quot;??_-;_-@_-"/>
    <numFmt numFmtId="198" formatCode="&quot;₩&quot;&quot;₩&quot;\!\!\+0&quot;점(주관적 평가점수)&quot;"/>
    <numFmt numFmtId="199" formatCode="&quot;₩&quot;&quot;₩&quot;\!\!\+0&quot;점(주관적 평가점수) = &quot;"/>
    <numFmt numFmtId="200" formatCode="_-* #,##0\ &quot;DM&quot;_-;\-* #,##0\ &quot;DM&quot;_-;_-* &quot;-&quot;\ &quot;DM&quot;_-;_-@_-"/>
    <numFmt numFmtId="201" formatCode="_-* #,##0.00\ &quot;DM&quot;_-;\-* #,##0.00\ &quot;DM&quot;_-;_-* &quot;-&quot;??\ &quot;DM&quot;_-;_-@_-"/>
    <numFmt numFmtId="202" formatCode="&quot;(&quot;0&quot;)&quot;"/>
    <numFmt numFmtId="203" formatCode="&quot;111-&quot;@"/>
    <numFmt numFmtId="204" formatCode="General_)"/>
    <numFmt numFmtId="205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206" formatCode="_ &quot;₩&quot;* #,##0_ ;_ &quot;₩&quot;* &quot;₩&quot;&quot;₩&quot;&quot;₩&quot;&quot;₩&quot;&quot;₩&quot;\-#,##0_ ;_ &quot;₩&quot;* &quot;-&quot;_ ;_ @_ "/>
    <numFmt numFmtId="207" formatCode="&quot;₩&quot;#,##0.00\ ;\(&quot;₩&quot;#,##0.00\)"/>
    <numFmt numFmtId="208" formatCode="&quot;₩&quot;#,##0;&quot;₩&quot;\-#,##0"/>
  </numFmts>
  <fonts count="62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2"/>
      <name val="바탕체"/>
      <family val="1"/>
      <charset val="129"/>
    </font>
    <font>
      <sz val="10"/>
      <name val="MS Sans Serif"/>
      <family val="2"/>
    </font>
    <font>
      <sz val="10"/>
      <name val="Arial"/>
      <family val="2"/>
    </font>
    <font>
      <b/>
      <sz val="10"/>
      <name val="Helv"/>
      <family val="2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4"/>
      <name val="뼻뮝"/>
      <family val="1"/>
      <charset val="129"/>
    </font>
    <font>
      <sz val="11"/>
      <name val="Arial"/>
      <family val="2"/>
    </font>
    <font>
      <sz val="12"/>
      <name val="돋움체"/>
      <family val="3"/>
      <charset val="129"/>
    </font>
    <font>
      <sz val="10"/>
      <name val="Helv"/>
      <family val="2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2"/>
      <name val="±¼¸²Ã¼"/>
      <family val="3"/>
    </font>
    <font>
      <sz val="11"/>
      <name val="¹ÙÅÁÃ¼"/>
      <family val="1"/>
      <charset val="129"/>
    </font>
    <font>
      <sz val="11"/>
      <name val="¹UAAA¼"/>
      <family val="1"/>
      <charset val="129"/>
    </font>
    <font>
      <sz val="11"/>
      <name val="바탕체"/>
      <family val="1"/>
      <charset val="129"/>
    </font>
    <font>
      <sz val="1"/>
      <color indexed="8"/>
      <name val="Courier"/>
      <family val="3"/>
    </font>
    <font>
      <sz val="10"/>
      <name val="MS Serif"/>
      <family val="1"/>
    </font>
    <font>
      <sz val="10"/>
      <color indexed="16"/>
      <name val="MS Serif"/>
      <family val="1"/>
    </font>
    <font>
      <sz val="9"/>
      <name val="굴림체"/>
      <family val="3"/>
      <charset val="129"/>
    </font>
    <font>
      <b/>
      <sz val="1"/>
      <color indexed="8"/>
      <name val="Courier"/>
      <family val="3"/>
    </font>
    <font>
      <u/>
      <sz val="8"/>
      <color indexed="12"/>
      <name val="Times New Roman"/>
      <family val="1"/>
    </font>
    <font>
      <sz val="8"/>
      <name val="Helv"/>
      <family val="2"/>
    </font>
    <font>
      <b/>
      <sz val="8"/>
      <color indexed="8"/>
      <name val="Helv"/>
      <family val="2"/>
    </font>
    <font>
      <i/>
      <outline/>
      <shadow/>
      <u/>
      <sz val="1"/>
      <color indexed="24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1"/>
      <name val="바탕"/>
      <family val="1"/>
      <charset val="129"/>
    </font>
    <font>
      <u/>
      <sz val="10"/>
      <color indexed="14"/>
      <name val="MS Sans Serif"/>
      <family val="2"/>
    </font>
    <font>
      <sz val="14"/>
      <name val="뼻뮝"/>
      <family val="1"/>
      <charset val="129"/>
    </font>
    <font>
      <sz val="12"/>
      <name val="HP-TIMES"/>
      <family val="1"/>
    </font>
    <font>
      <sz val="11"/>
      <name val="돋움체"/>
      <family val="3"/>
      <charset val="129"/>
    </font>
    <font>
      <sz val="10"/>
      <name val="명조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</borders>
  <cellStyleXfs count="158">
    <xf numFmtId="0" fontId="0" fillId="0" borderId="0">
      <alignment vertical="center"/>
    </xf>
    <xf numFmtId="0" fontId="7" fillId="0" borderId="1">
      <alignment horizontal="center"/>
    </xf>
    <xf numFmtId="3" fontId="20" fillId="0" borderId="2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6" fillId="0" borderId="0"/>
    <xf numFmtId="0" fontId="21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0" fontId="21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3" fontId="20" fillId="0" borderId="2"/>
    <xf numFmtId="3" fontId="20" fillId="0" borderId="2"/>
    <xf numFmtId="9" fontId="6" fillId="0" borderId="0">
      <protection locked="0"/>
    </xf>
    <xf numFmtId="0" fontId="22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" fillId="0" borderId="0">
      <protection locked="0"/>
    </xf>
    <xf numFmtId="42" fontId="24" fillId="0" borderId="0" applyFont="0" applyFill="0" applyBorder="0" applyAlignment="0" applyProtection="0"/>
    <xf numFmtId="182" fontId="25" fillId="0" borderId="0" applyFont="0" applyFill="0" applyBorder="0" applyAlignment="0" applyProtection="0"/>
    <xf numFmtId="37" fontId="26" fillId="0" borderId="0" applyFont="0" applyFill="0" applyBorder="0" applyAlignment="0" applyProtection="0"/>
    <xf numFmtId="44" fontId="24" fillId="0" borderId="0" applyFont="0" applyFill="0" applyBorder="0" applyAlignment="0" applyProtection="0"/>
    <xf numFmtId="183" fontId="25" fillId="0" borderId="0" applyFont="0" applyFill="0" applyBorder="0" applyAlignment="0" applyProtection="0"/>
    <xf numFmtId="37" fontId="2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7" fillId="0" borderId="0"/>
    <xf numFmtId="41" fontId="24" fillId="0" borderId="0" applyFont="0" applyFill="0" applyBorder="0" applyAlignment="0" applyProtection="0"/>
    <xf numFmtId="184" fontId="25" fillId="0" borderId="0" applyFont="0" applyFill="0" applyBorder="0" applyAlignment="0" applyProtection="0"/>
    <xf numFmtId="37" fontId="26" fillId="0" borderId="0" applyFont="0" applyFill="0" applyBorder="0" applyAlignment="0" applyProtection="0"/>
    <xf numFmtId="43" fontId="24" fillId="0" borderId="0" applyFont="0" applyFill="0" applyBorder="0" applyAlignment="0" applyProtection="0"/>
    <xf numFmtId="185" fontId="25" fillId="0" borderId="0" applyFont="0" applyFill="0" applyBorder="0" applyAlignment="0" applyProtection="0"/>
    <xf numFmtId="37" fontId="26" fillId="0" borderId="0" applyFont="0" applyFill="0" applyBorder="0" applyAlignment="0" applyProtection="0"/>
    <xf numFmtId="0" fontId="23" fillId="0" borderId="0">
      <alignment vertical="center"/>
    </xf>
    <xf numFmtId="0" fontId="27" fillId="0" borderId="0"/>
    <xf numFmtId="0" fontId="26" fillId="0" borderId="0"/>
    <xf numFmtId="0" fontId="28" fillId="0" borderId="0"/>
    <xf numFmtId="0" fontId="29" fillId="0" borderId="0"/>
    <xf numFmtId="0" fontId="25" fillId="0" borderId="0"/>
    <xf numFmtId="0" fontId="8" fillId="0" borderId="0"/>
    <xf numFmtId="186" fontId="30" fillId="0" borderId="0" applyFill="0" applyBorder="0" applyAlignment="0"/>
    <xf numFmtId="0" fontId="9" fillId="0" borderId="0"/>
    <xf numFmtId="4" fontId="31" fillId="0" borderId="0">
      <protection locked="0"/>
    </xf>
    <xf numFmtId="187" fontId="3" fillId="0" borderId="0"/>
    <xf numFmtId="0" fontId="8" fillId="0" borderId="0" applyFont="0" applyFill="0" applyBorder="0" applyAlignment="0" applyProtection="0"/>
    <xf numFmtId="188" fontId="6" fillId="0" borderId="0">
      <protection locked="0"/>
    </xf>
    <xf numFmtId="0" fontId="32" fillId="0" borderId="0" applyNumberFormat="0" applyAlignment="0">
      <alignment horizontal="left"/>
    </xf>
    <xf numFmtId="189" fontId="6" fillId="0" borderId="0">
      <protection locked="0"/>
    </xf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0" fontId="6" fillId="0" borderId="0">
      <protection locked="0"/>
    </xf>
    <xf numFmtId="0" fontId="8" fillId="0" borderId="0"/>
    <xf numFmtId="0" fontId="10" fillId="0" borderId="0" applyFont="0" applyFill="0" applyBorder="0" applyAlignment="0" applyProtection="0"/>
    <xf numFmtId="191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3" fontId="3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3" fillId="0" borderId="0" applyNumberFormat="0" applyAlignment="0">
      <alignment horizontal="left"/>
    </xf>
    <xf numFmtId="194" fontId="34" fillId="0" borderId="0" applyFont="0" applyFill="0" applyBorder="0" applyAlignment="0" applyProtection="0"/>
    <xf numFmtId="3" fontId="10" fillId="0" borderId="0" applyFont="0" applyFill="0" applyBorder="0" applyAlignment="0" applyProtection="0"/>
    <xf numFmtId="195" fontId="6" fillId="0" borderId="0">
      <protection locked="0"/>
    </xf>
    <xf numFmtId="38" fontId="13" fillId="2" borderId="0" applyNumberFormat="0" applyBorder="0" applyAlignment="0" applyProtection="0"/>
    <xf numFmtId="0" fontId="14" fillId="0" borderId="0">
      <alignment horizontal="left"/>
    </xf>
    <xf numFmtId="0" fontId="15" fillId="0" borderId="3" applyNumberFormat="0" applyAlignment="0" applyProtection="0">
      <alignment horizontal="left" vertical="center"/>
    </xf>
    <xf numFmtId="0" fontId="15" fillId="0" borderId="4">
      <alignment horizontal="left" vertical="center"/>
    </xf>
    <xf numFmtId="0" fontId="35" fillId="0" borderId="0">
      <protection locked="0"/>
    </xf>
    <xf numFmtId="0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0" fontId="13" fillId="2" borderId="2" applyNumberFormat="0" applyBorder="0" applyAlignment="0" applyProtection="0"/>
    <xf numFmtId="0" fontId="3" fillId="0" borderId="5">
      <protection locked="0"/>
    </xf>
    <xf numFmtId="196" fontId="8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16" fillId="0" borderId="5"/>
    <xf numFmtId="5" fontId="10" fillId="0" borderId="0" applyFont="0" applyFill="0" applyBorder="0" applyAlignment="0" applyProtection="0"/>
    <xf numFmtId="198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37" fontId="17" fillId="0" borderId="0"/>
    <xf numFmtId="179" fontId="6" fillId="0" borderId="0"/>
    <xf numFmtId="0" fontId="6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31" fillId="0" borderId="0">
      <protection locked="0"/>
    </xf>
    <xf numFmtId="14" fontId="37" fillId="0" borderId="0" applyNumberFormat="0" applyFill="0" applyBorder="0" applyAlignment="0" applyProtection="0">
      <alignment horizontal="left"/>
    </xf>
    <xf numFmtId="0" fontId="16" fillId="0" borderId="0"/>
    <xf numFmtId="40" fontId="38" fillId="0" borderId="0" applyBorder="0">
      <alignment horizontal="right"/>
    </xf>
    <xf numFmtId="0" fontId="10" fillId="0" borderId="6" applyNumberFormat="0" applyFont="0" applyFill="0" applyAlignment="0" applyProtection="0"/>
    <xf numFmtId="0" fontId="4" fillId="0" borderId="7">
      <alignment horizontal="left"/>
    </xf>
    <xf numFmtId="2" fontId="10" fillId="0" borderId="0" applyFont="0" applyFill="0" applyBorder="0" applyAlignment="0" applyProtection="0"/>
    <xf numFmtId="200" fontId="8" fillId="0" borderId="0" applyFont="0" applyFill="0" applyBorder="0" applyAlignment="0" applyProtection="0"/>
    <xf numFmtId="201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9" fillId="0" borderId="0">
      <protection locked="0"/>
    </xf>
    <xf numFmtId="202" fontId="6" fillId="0" borderId="0"/>
    <xf numFmtId="2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03" fontId="6" fillId="0" borderId="0"/>
    <xf numFmtId="0" fontId="3" fillId="0" borderId="0">
      <protection locked="0"/>
    </xf>
    <xf numFmtId="0" fontId="40" fillId="0" borderId="0" applyFont="0" applyFill="0" applyBorder="0" applyAlignment="0" applyProtection="0"/>
    <xf numFmtId="0" fontId="43" fillId="0" borderId="8">
      <alignment vertical="center"/>
    </xf>
    <xf numFmtId="37" fontId="20" fillId="0" borderId="0"/>
    <xf numFmtId="0" fontId="40" fillId="0" borderId="0" applyFont="0" applyFill="0" applyBorder="0" applyAlignment="0" applyProtection="0"/>
    <xf numFmtId="0" fontId="44" fillId="0" borderId="0" applyNumberFormat="0" applyFill="0" applyBorder="0" applyAlignment="0" applyProtection="0"/>
    <xf numFmtId="40" fontId="45" fillId="0" borderId="0" applyFont="0" applyFill="0" applyBorder="0" applyAlignment="0" applyProtection="0"/>
    <xf numFmtId="38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6" fillId="0" borderId="0"/>
    <xf numFmtId="204" fontId="46" fillId="0" borderId="0"/>
    <xf numFmtId="4" fontId="47" fillId="0" borderId="0"/>
    <xf numFmtId="4" fontId="47" fillId="0" borderId="0"/>
    <xf numFmtId="4" fontId="47" fillId="0" borderId="0"/>
    <xf numFmtId="181" fontId="20" fillId="0" borderId="0"/>
    <xf numFmtId="205" fontId="8" fillId="0" borderId="0">
      <alignment vertical="center"/>
    </xf>
    <xf numFmtId="41" fontId="49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6" fillId="0" borderId="0" applyFont="0" applyFill="0" applyBorder="0" applyAlignment="0" applyProtection="0"/>
    <xf numFmtId="0" fontId="48" fillId="0" borderId="9"/>
    <xf numFmtId="4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0" fontId="6" fillId="0" borderId="0"/>
    <xf numFmtId="206" fontId="8" fillId="0" borderId="0" applyFont="0" applyFill="0" applyBorder="0" applyAlignment="0" applyProtection="0"/>
    <xf numFmtId="0" fontId="6" fillId="0" borderId="0" applyFont="0" applyFill="0" applyBorder="0" applyAlignment="0" applyProtection="0"/>
    <xf numFmtId="10" fontId="40" fillId="0" borderId="0" applyFont="0" applyFill="0" applyBorder="0" applyAlignment="0" applyProtection="0"/>
    <xf numFmtId="0" fontId="49" fillId="0" borderId="0">
      <alignment vertical="center"/>
    </xf>
    <xf numFmtId="0" fontId="3" fillId="0" borderId="0"/>
    <xf numFmtId="0" fontId="19" fillId="0" borderId="0"/>
    <xf numFmtId="0" fontId="5" fillId="0" borderId="0">
      <alignment vertical="center"/>
    </xf>
    <xf numFmtId="0" fontId="3" fillId="0" borderId="0"/>
    <xf numFmtId="0" fontId="40" fillId="0" borderId="6" applyNumberFormat="0" applyFont="0" applyFill="0" applyAlignment="0" applyProtection="0"/>
    <xf numFmtId="207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9" fontId="49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quotePrefix="1" applyFon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180" fontId="0" fillId="0" borderId="2" xfId="0" applyNumberFormat="1" applyFont="1" applyBorder="1" applyAlignment="1">
      <alignment horizontal="center" vertical="center" wrapText="1"/>
    </xf>
    <xf numFmtId="180" fontId="0" fillId="0" borderId="0" xfId="0" applyNumberFormat="1" applyFont="1" applyAlignment="1">
      <alignment horizontal="center" vertical="center"/>
    </xf>
    <xf numFmtId="41" fontId="49" fillId="0" borderId="0" xfId="134" applyFont="1">
      <alignment vertical="center"/>
    </xf>
    <xf numFmtId="0" fontId="0" fillId="0" borderId="0" xfId="0" applyFont="1" applyAlignment="1">
      <alignment horizontal="center" vertical="center"/>
    </xf>
    <xf numFmtId="0" fontId="52" fillId="0" borderId="0" xfId="0" applyFont="1">
      <alignment vertical="center"/>
    </xf>
    <xf numFmtId="0" fontId="0" fillId="0" borderId="2" xfId="0" quotePrefix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1" fontId="0" fillId="0" borderId="2" xfId="134" applyFont="1" applyBorder="1" applyAlignment="1">
      <alignment vertical="center" wrapText="1"/>
    </xf>
    <xf numFmtId="41" fontId="0" fillId="0" borderId="0" xfId="134" applyFont="1">
      <alignment vertical="center"/>
    </xf>
    <xf numFmtId="0" fontId="0" fillId="0" borderId="24" xfId="0" applyFont="1" applyBorder="1" applyAlignment="1">
      <alignment vertical="center"/>
    </xf>
    <xf numFmtId="0" fontId="0" fillId="0" borderId="0" xfId="0" quotePrefix="1" applyFont="1">
      <alignment vertical="center"/>
    </xf>
    <xf numFmtId="41" fontId="50" fillId="0" borderId="2" xfId="134" quotePrefix="1" applyFont="1" applyBorder="1" applyAlignment="1">
      <alignment horizontal="center" vertical="center"/>
    </xf>
    <xf numFmtId="0" fontId="50" fillId="0" borderId="2" xfId="0" quotePrefix="1" applyFont="1" applyBorder="1" applyAlignment="1">
      <alignment horizontal="center" vertical="center"/>
    </xf>
    <xf numFmtId="180" fontId="50" fillId="0" borderId="2" xfId="0" quotePrefix="1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9" fillId="0" borderId="0" xfId="149" applyFont="1">
      <alignment vertical="center"/>
    </xf>
    <xf numFmtId="0" fontId="51" fillId="0" borderId="0" xfId="149" applyFont="1" applyAlignment="1">
      <alignment vertical="center"/>
    </xf>
    <xf numFmtId="0" fontId="53" fillId="0" borderId="0" xfId="149" applyFont="1" applyAlignment="1">
      <alignment vertical="center"/>
    </xf>
    <xf numFmtId="10" fontId="51" fillId="0" borderId="0" xfId="149" applyNumberFormat="1" applyFont="1" applyAlignment="1">
      <alignment horizontal="right" vertical="center"/>
    </xf>
    <xf numFmtId="0" fontId="53" fillId="0" borderId="10" xfId="149" applyFont="1" applyBorder="1" applyAlignment="1">
      <alignment horizontal="center" vertical="center"/>
    </xf>
    <xf numFmtId="37" fontId="53" fillId="0" borderId="11" xfId="149" applyNumberFormat="1" applyFont="1" applyBorder="1" applyAlignment="1">
      <alignment vertical="center"/>
    </xf>
    <xf numFmtId="0" fontId="53" fillId="0" borderId="12" xfId="149" applyFont="1" applyBorder="1" applyAlignment="1">
      <alignment horizontal="right" vertical="center"/>
    </xf>
    <xf numFmtId="0" fontId="53" fillId="0" borderId="11" xfId="149" applyFont="1" applyBorder="1" applyAlignment="1">
      <alignment horizontal="center" vertical="center"/>
    </xf>
    <xf numFmtId="41" fontId="56" fillId="0" borderId="0" xfId="135" applyFont="1" applyAlignment="1">
      <alignment horizontal="right" vertical="center"/>
    </xf>
    <xf numFmtId="177" fontId="56" fillId="0" borderId="0" xfId="135" applyNumberFormat="1" applyFont="1" applyAlignment="1">
      <alignment vertical="center"/>
    </xf>
    <xf numFmtId="41" fontId="53" fillId="0" borderId="0" xfId="135" applyFont="1" applyAlignment="1">
      <alignment vertical="center"/>
    </xf>
    <xf numFmtId="0" fontId="53" fillId="0" borderId="14" xfId="149" applyFont="1" applyBorder="1" applyAlignment="1">
      <alignment horizontal="center" vertical="center"/>
    </xf>
    <xf numFmtId="0" fontId="53" fillId="0" borderId="15" xfId="149" applyFont="1" applyBorder="1" applyAlignment="1">
      <alignment horizontal="center" vertical="center"/>
    </xf>
    <xf numFmtId="37" fontId="53" fillId="0" borderId="15" xfId="149" applyNumberFormat="1" applyFont="1" applyBorder="1" applyAlignment="1">
      <alignment vertical="center"/>
    </xf>
    <xf numFmtId="0" fontId="55" fillId="0" borderId="16" xfId="149" applyFont="1" applyBorder="1" applyAlignment="1">
      <alignment horizontal="right" vertical="center"/>
    </xf>
    <xf numFmtId="41" fontId="56" fillId="0" borderId="0" xfId="135" applyFont="1" applyAlignment="1">
      <alignment vertical="center"/>
    </xf>
    <xf numFmtId="41" fontId="55" fillId="0" borderId="18" xfId="135" applyFont="1" applyBorder="1" applyAlignment="1">
      <alignment horizontal="center" vertical="center"/>
    </xf>
    <xf numFmtId="178" fontId="56" fillId="0" borderId="0" xfId="135" applyNumberFormat="1" applyFont="1" applyAlignment="1">
      <alignment vertical="center"/>
    </xf>
    <xf numFmtId="0" fontId="53" fillId="0" borderId="16" xfId="149" applyFont="1" applyBorder="1" applyAlignment="1">
      <alignment horizontal="right" vertical="center"/>
    </xf>
    <xf numFmtId="10" fontId="53" fillId="0" borderId="15" xfId="149" applyNumberFormat="1" applyFont="1" applyBorder="1" applyAlignment="1">
      <alignment horizontal="center" vertical="center"/>
    </xf>
    <xf numFmtId="0" fontId="53" fillId="0" borderId="10" xfId="149" applyFont="1" applyFill="1" applyBorder="1" applyAlignment="1">
      <alignment horizontal="center" vertical="center"/>
    </xf>
    <xf numFmtId="37" fontId="53" fillId="0" borderId="11" xfId="149" applyNumberFormat="1" applyFont="1" applyFill="1" applyBorder="1" applyAlignment="1">
      <alignment vertical="center"/>
    </xf>
    <xf numFmtId="0" fontId="53" fillId="0" borderId="12" xfId="149" applyFont="1" applyFill="1" applyBorder="1" applyAlignment="1">
      <alignment horizontal="right" vertical="center"/>
    </xf>
    <xf numFmtId="41" fontId="55" fillId="0" borderId="11" xfId="135" applyFont="1" applyFill="1" applyBorder="1" applyAlignment="1">
      <alignment horizontal="center" vertical="center"/>
    </xf>
    <xf numFmtId="0" fontId="53" fillId="0" borderId="15" xfId="149" applyFont="1" applyFill="1" applyBorder="1" applyAlignment="1">
      <alignment horizontal="center" vertical="center"/>
    </xf>
    <xf numFmtId="37" fontId="53" fillId="0" borderId="15" xfId="149" applyNumberFormat="1" applyFont="1" applyFill="1" applyBorder="1" applyAlignment="1">
      <alignment vertical="center"/>
    </xf>
    <xf numFmtId="0" fontId="53" fillId="0" borderId="16" xfId="149" applyFont="1" applyFill="1" applyBorder="1" applyAlignment="1">
      <alignment horizontal="right" vertical="center"/>
    </xf>
    <xf numFmtId="37" fontId="53" fillId="0" borderId="18" xfId="149" applyNumberFormat="1" applyFont="1" applyFill="1" applyBorder="1" applyAlignment="1">
      <alignment vertical="center"/>
    </xf>
    <xf numFmtId="0" fontId="53" fillId="0" borderId="19" xfId="149" applyFont="1" applyFill="1" applyBorder="1" applyAlignment="1">
      <alignment horizontal="right" vertical="center"/>
    </xf>
    <xf numFmtId="10" fontId="53" fillId="0" borderId="15" xfId="135" applyNumberFormat="1" applyFont="1" applyFill="1" applyBorder="1" applyAlignment="1">
      <alignment horizontal="center" vertical="center"/>
    </xf>
    <xf numFmtId="41" fontId="51" fillId="0" borderId="0" xfId="135" applyFont="1" applyFill="1" applyAlignment="1">
      <alignment horizontal="right" vertical="center"/>
    </xf>
    <xf numFmtId="41" fontId="51" fillId="0" borderId="0" xfId="135" applyFont="1" applyFill="1" applyAlignment="1">
      <alignment vertical="center"/>
    </xf>
    <xf numFmtId="0" fontId="51" fillId="0" borderId="0" xfId="149" applyFont="1" applyFill="1" applyAlignment="1">
      <alignment vertical="center"/>
    </xf>
    <xf numFmtId="0" fontId="53" fillId="0" borderId="0" xfId="149" applyFont="1" applyFill="1" applyAlignment="1">
      <alignment vertical="center"/>
    </xf>
    <xf numFmtId="0" fontId="53" fillId="0" borderId="14" xfId="149" applyFont="1" applyFill="1" applyBorder="1" applyAlignment="1">
      <alignment horizontal="center" vertical="center"/>
    </xf>
    <xf numFmtId="10" fontId="54" fillId="0" borderId="0" xfId="149" applyNumberFormat="1" applyFont="1" applyFill="1" applyAlignment="1">
      <alignment vertical="center"/>
    </xf>
    <xf numFmtId="41" fontId="53" fillId="0" borderId="16" xfId="135" applyFont="1" applyBorder="1" applyAlignment="1">
      <alignment horizontal="right" vertical="center"/>
    </xf>
    <xf numFmtId="41" fontId="55" fillId="0" borderId="15" xfId="149" applyNumberFormat="1" applyFont="1" applyBorder="1" applyAlignment="1">
      <alignment horizontal="center" vertical="center"/>
    </xf>
    <xf numFmtId="10" fontId="54" fillId="0" borderId="0" xfId="149" applyNumberFormat="1" applyFont="1" applyAlignment="1">
      <alignment vertical="center"/>
    </xf>
    <xf numFmtId="0" fontId="53" fillId="0" borderId="2" xfId="149" applyFont="1" applyBorder="1" applyAlignment="1">
      <alignment horizontal="center" vertical="center"/>
    </xf>
    <xf numFmtId="37" fontId="53" fillId="0" borderId="2" xfId="149" applyNumberFormat="1" applyFont="1" applyBorder="1" applyAlignment="1">
      <alignment vertical="center"/>
    </xf>
    <xf numFmtId="0" fontId="53" fillId="0" borderId="21" xfId="149" applyFont="1" applyBorder="1" applyAlignment="1">
      <alignment horizontal="right" vertical="center"/>
    </xf>
    <xf numFmtId="10" fontId="53" fillId="0" borderId="2" xfId="135" applyNumberFormat="1" applyFont="1" applyBorder="1" applyAlignment="1">
      <alignment horizontal="center" vertical="center"/>
    </xf>
    <xf numFmtId="0" fontId="55" fillId="0" borderId="21" xfId="149" applyFont="1" applyBorder="1" applyAlignment="1">
      <alignment horizontal="right" vertical="center"/>
    </xf>
    <xf numFmtId="3" fontId="51" fillId="0" borderId="0" xfId="149" applyNumberFormat="1" applyFont="1" applyAlignment="1">
      <alignment vertical="center"/>
    </xf>
    <xf numFmtId="0" fontId="49" fillId="0" borderId="0" xfId="0" applyFont="1">
      <alignment vertical="center"/>
    </xf>
    <xf numFmtId="41" fontId="49" fillId="0" borderId="2" xfId="134" quotePrefix="1" applyFont="1" applyFill="1" applyBorder="1" applyAlignment="1">
      <alignment vertical="center" wrapText="1"/>
    </xf>
    <xf numFmtId="41" fontId="49" fillId="0" borderId="2" xfId="134" quotePrefix="1" applyFont="1" applyBorder="1" applyAlignment="1">
      <alignment vertical="center" wrapText="1"/>
    </xf>
    <xf numFmtId="0" fontId="55" fillId="3" borderId="14" xfId="149" applyFont="1" applyFill="1" applyBorder="1" applyAlignment="1">
      <alignment horizontal="center" vertical="center"/>
    </xf>
    <xf numFmtId="37" fontId="55" fillId="3" borderId="15" xfId="149" applyNumberFormat="1" applyFont="1" applyFill="1" applyBorder="1" applyAlignment="1">
      <alignment vertical="center"/>
    </xf>
    <xf numFmtId="0" fontId="55" fillId="3" borderId="2" xfId="149" applyFont="1" applyFill="1" applyBorder="1" applyAlignment="1">
      <alignment horizontal="center" vertical="center"/>
    </xf>
    <xf numFmtId="37" fontId="55" fillId="3" borderId="2" xfId="149" applyNumberFormat="1" applyFont="1" applyFill="1" applyBorder="1" applyAlignment="1">
      <alignment vertical="center"/>
    </xf>
    <xf numFmtId="41" fontId="53" fillId="3" borderId="21" xfId="135" applyFont="1" applyFill="1" applyBorder="1" applyAlignment="1">
      <alignment horizontal="right" vertical="center"/>
    </xf>
    <xf numFmtId="41" fontId="55" fillId="3" borderId="2" xfId="149" applyNumberFormat="1" applyFont="1" applyFill="1" applyBorder="1" applyAlignment="1">
      <alignment horizontal="center" vertical="center"/>
    </xf>
    <xf numFmtId="0" fontId="53" fillId="3" borderId="21" xfId="149" applyFont="1" applyFill="1" applyBorder="1" applyAlignment="1">
      <alignment horizontal="right" vertical="center"/>
    </xf>
    <xf numFmtId="0" fontId="53" fillId="3" borderId="2" xfId="149" applyFont="1" applyFill="1" applyBorder="1" applyAlignment="1">
      <alignment horizontal="center" vertical="center"/>
    </xf>
    <xf numFmtId="0" fontId="55" fillId="0" borderId="24" xfId="149" applyFont="1" applyBorder="1" applyAlignment="1">
      <alignment vertical="center"/>
    </xf>
    <xf numFmtId="41" fontId="49" fillId="0" borderId="24" xfId="134" applyFont="1" applyBorder="1" applyAlignment="1">
      <alignment vertical="center"/>
    </xf>
    <xf numFmtId="0" fontId="58" fillId="0" borderId="24" xfId="149" applyFont="1" applyBorder="1" applyAlignment="1">
      <alignment vertical="center"/>
    </xf>
    <xf numFmtId="0" fontId="60" fillId="0" borderId="0" xfId="0" applyFont="1">
      <alignment vertical="center"/>
    </xf>
    <xf numFmtId="41" fontId="59" fillId="0" borderId="2" xfId="134" quotePrefix="1" applyFont="1" applyBorder="1" applyAlignment="1">
      <alignment horizontal="center" vertical="center"/>
    </xf>
    <xf numFmtId="41" fontId="49" fillId="0" borderId="21" xfId="134" applyFont="1" applyBorder="1">
      <alignment vertical="center"/>
    </xf>
    <xf numFmtId="41" fontId="49" fillId="0" borderId="25" xfId="134" quotePrefix="1" applyFont="1" applyFill="1" applyBorder="1" applyAlignment="1">
      <alignment vertical="center" wrapText="1"/>
    </xf>
    <xf numFmtId="41" fontId="49" fillId="0" borderId="25" xfId="134" applyFont="1" applyBorder="1" applyAlignment="1">
      <alignment vertical="center" wrapText="1"/>
    </xf>
    <xf numFmtId="41" fontId="49" fillId="0" borderId="21" xfId="134" applyFont="1" applyBorder="1" applyAlignment="1">
      <alignment vertical="center" wrapText="1"/>
    </xf>
    <xf numFmtId="41" fontId="52" fillId="3" borderId="2" xfId="134" quotePrefix="1" applyFont="1" applyFill="1" applyBorder="1" applyAlignment="1">
      <alignment vertical="center" wrapText="1"/>
    </xf>
    <xf numFmtId="41" fontId="52" fillId="3" borderId="21" xfId="134" applyFont="1" applyFill="1" applyBorder="1" applyAlignment="1">
      <alignment vertical="center" wrapText="1"/>
    </xf>
    <xf numFmtId="41" fontId="52" fillId="3" borderId="25" xfId="134" applyFont="1" applyFill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 wrapText="1"/>
    </xf>
    <xf numFmtId="180" fontId="0" fillId="3" borderId="2" xfId="0" applyNumberFormat="1" applyFont="1" applyFill="1" applyBorder="1" applyAlignment="1">
      <alignment horizontal="center" vertical="center" wrapText="1"/>
    </xf>
    <xf numFmtId="41" fontId="0" fillId="3" borderId="2" xfId="134" applyFont="1" applyFill="1" applyBorder="1" applyAlignment="1">
      <alignment vertical="center" wrapText="1"/>
    </xf>
    <xf numFmtId="10" fontId="53" fillId="0" borderId="20" xfId="157" applyNumberFormat="1" applyFont="1" applyFill="1" applyBorder="1" applyAlignment="1">
      <alignment horizontal="right" vertical="center"/>
    </xf>
    <xf numFmtId="10" fontId="53" fillId="0" borderId="13" xfId="157" applyNumberFormat="1" applyFont="1" applyBorder="1" applyAlignment="1">
      <alignment horizontal="center" vertical="center"/>
    </xf>
    <xf numFmtId="10" fontId="53" fillId="0" borderId="17" xfId="157" applyNumberFormat="1" applyFont="1" applyBorder="1" applyAlignment="1">
      <alignment horizontal="center" vertical="center"/>
    </xf>
    <xf numFmtId="10" fontId="53" fillId="0" borderId="17" xfId="157" applyNumberFormat="1" applyFont="1" applyBorder="1" applyAlignment="1">
      <alignment horizontal="right" vertical="center"/>
    </xf>
    <xf numFmtId="10" fontId="53" fillId="0" borderId="13" xfId="157" applyNumberFormat="1" applyFont="1" applyFill="1" applyBorder="1" applyAlignment="1">
      <alignment horizontal="right" vertical="center"/>
    </xf>
    <xf numFmtId="10" fontId="53" fillId="0" borderId="17" xfId="157" applyNumberFormat="1" applyFont="1" applyFill="1" applyBorder="1" applyAlignment="1">
      <alignment horizontal="right" vertical="center"/>
    </xf>
    <xf numFmtId="10" fontId="53" fillId="3" borderId="22" xfId="157" applyNumberFormat="1" applyFont="1" applyFill="1" applyBorder="1" applyAlignment="1">
      <alignment horizontal="right" vertical="center"/>
    </xf>
    <xf numFmtId="10" fontId="53" fillId="0" borderId="22" xfId="157" applyNumberFormat="1" applyFont="1" applyBorder="1" applyAlignment="1">
      <alignment horizontal="right" vertical="center"/>
    </xf>
    <xf numFmtId="10" fontId="53" fillId="0" borderId="22" xfId="157" applyNumberFormat="1" applyFont="1" applyBorder="1" applyAlignment="1">
      <alignment horizontal="center" vertical="center"/>
    </xf>
    <xf numFmtId="10" fontId="53" fillId="3" borderId="22" xfId="157" applyNumberFormat="1" applyFont="1" applyFill="1" applyBorder="1" applyAlignment="1">
      <alignment horizontal="center" vertical="center"/>
    </xf>
    <xf numFmtId="0" fontId="0" fillId="0" borderId="2" xfId="0" quotePrefix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9" fontId="53" fillId="0" borderId="22" xfId="157" applyNumberFormat="1" applyFont="1" applyBorder="1" applyAlignment="1">
      <alignment horizontal="right" vertical="center"/>
    </xf>
    <xf numFmtId="0" fontId="0" fillId="3" borderId="2" xfId="0" applyFill="1" applyBorder="1" applyAlignment="1">
      <alignment vertical="center"/>
    </xf>
    <xf numFmtId="0" fontId="0" fillId="0" borderId="0" xfId="0" applyFont="1" applyAlignment="1">
      <alignment vertical="center"/>
    </xf>
    <xf numFmtId="0" fontId="53" fillId="0" borderId="29" xfId="149" applyFont="1" applyBorder="1" applyAlignment="1">
      <alignment horizontal="right" vertical="center"/>
    </xf>
    <xf numFmtId="0" fontId="53" fillId="0" borderId="30" xfId="149" applyFont="1" applyBorder="1" applyAlignment="1">
      <alignment horizontal="right" vertical="center"/>
    </xf>
    <xf numFmtId="38" fontId="0" fillId="0" borderId="2" xfId="134" applyNumberFormat="1" applyFont="1" applyBorder="1" applyAlignment="1">
      <alignment vertical="center" wrapText="1"/>
    </xf>
    <xf numFmtId="41" fontId="0" fillId="0" borderId="2" xfId="0" quotePrefix="1" applyNumberFormat="1" applyFont="1" applyBorder="1" applyAlignment="1">
      <alignment vertical="center" wrapText="1"/>
    </xf>
    <xf numFmtId="178" fontId="0" fillId="0" borderId="2" xfId="134" applyNumberFormat="1" applyFont="1" applyBorder="1" applyAlignment="1">
      <alignment horizontal="center" vertical="center" wrapText="1"/>
    </xf>
    <xf numFmtId="0" fontId="57" fillId="0" borderId="0" xfId="149" applyFont="1" applyAlignment="1">
      <alignment horizontal="center" vertical="center"/>
    </xf>
    <xf numFmtId="0" fontId="55" fillId="3" borderId="21" xfId="149" applyFont="1" applyFill="1" applyBorder="1" applyAlignment="1">
      <alignment horizontal="center" vertical="center"/>
    </xf>
    <xf numFmtId="0" fontId="55" fillId="3" borderId="4" xfId="149" applyFont="1" applyFill="1" applyBorder="1" applyAlignment="1">
      <alignment horizontal="center" vertical="center"/>
    </xf>
    <xf numFmtId="0" fontId="55" fillId="0" borderId="10" xfId="149" applyFont="1" applyBorder="1" applyAlignment="1">
      <alignment horizontal="center" vertical="center" wrapText="1"/>
    </xf>
    <xf numFmtId="0" fontId="55" fillId="0" borderId="23" xfId="149" applyFont="1" applyBorder="1" applyAlignment="1">
      <alignment horizontal="center" vertical="center" wrapText="1"/>
    </xf>
    <xf numFmtId="0" fontId="53" fillId="0" borderId="26" xfId="149" applyFont="1" applyBorder="1" applyAlignment="1">
      <alignment horizontal="center" vertical="center"/>
    </xf>
    <xf numFmtId="0" fontId="53" fillId="0" borderId="27" xfId="149" applyFont="1" applyBorder="1" applyAlignment="1">
      <alignment horizontal="center" vertical="center"/>
    </xf>
    <xf numFmtId="0" fontId="53" fillId="0" borderId="28" xfId="149" applyFont="1" applyBorder="1" applyAlignment="1">
      <alignment horizontal="center" vertical="center"/>
    </xf>
    <xf numFmtId="0" fontId="53" fillId="0" borderId="2" xfId="149" applyFont="1" applyBorder="1" applyAlignment="1">
      <alignment horizontal="center" vertical="center"/>
    </xf>
    <xf numFmtId="0" fontId="55" fillId="3" borderId="2" xfId="149" applyFont="1" applyFill="1" applyBorder="1" applyAlignment="1">
      <alignment horizontal="center" vertical="center"/>
    </xf>
    <xf numFmtId="0" fontId="55" fillId="3" borderId="26" xfId="149" applyFont="1" applyFill="1" applyBorder="1" applyAlignment="1">
      <alignment horizontal="center" vertical="center"/>
    </xf>
    <xf numFmtId="0" fontId="55" fillId="3" borderId="27" xfId="149" applyFont="1" applyFill="1" applyBorder="1" applyAlignment="1">
      <alignment horizontal="center" vertical="center"/>
    </xf>
    <xf numFmtId="0" fontId="55" fillId="3" borderId="28" xfId="149" applyFont="1" applyFill="1" applyBorder="1" applyAlignment="1">
      <alignment horizontal="center" vertical="center"/>
    </xf>
    <xf numFmtId="41" fontId="52" fillId="3" borderId="21" xfId="134" applyFont="1" applyFill="1" applyBorder="1" applyAlignment="1">
      <alignment horizontal="center" vertical="center" wrapText="1"/>
    </xf>
    <xf numFmtId="41" fontId="52" fillId="3" borderId="25" xfId="134" applyFont="1" applyFill="1" applyBorder="1" applyAlignment="1">
      <alignment horizontal="center" vertical="center" wrapText="1"/>
    </xf>
    <xf numFmtId="41" fontId="61" fillId="0" borderId="0" xfId="134" applyFont="1" applyAlignment="1">
      <alignment horizontal="center" vertical="center"/>
    </xf>
    <xf numFmtId="41" fontId="59" fillId="0" borderId="2" xfId="134" quotePrefix="1" applyFont="1" applyBorder="1" applyAlignment="1">
      <alignment horizontal="center" vertical="center"/>
    </xf>
    <xf numFmtId="41" fontId="59" fillId="0" borderId="21" xfId="134" applyFont="1" applyBorder="1" applyAlignment="1">
      <alignment horizontal="center" vertical="center"/>
    </xf>
    <xf numFmtId="41" fontId="59" fillId="0" borderId="25" xfId="134" applyFont="1" applyBorder="1" applyAlignment="1">
      <alignment horizontal="center" vertical="center"/>
    </xf>
    <xf numFmtId="0" fontId="0" fillId="0" borderId="0" xfId="0" quotePrefix="1" applyFont="1">
      <alignment vertical="center"/>
    </xf>
    <xf numFmtId="41" fontId="50" fillId="0" borderId="2" xfId="134" quotePrefix="1" applyFont="1" applyBorder="1" applyAlignment="1">
      <alignment horizontal="center" vertical="center"/>
    </xf>
    <xf numFmtId="0" fontId="50" fillId="0" borderId="2" xfId="0" quotePrefix="1" applyFont="1" applyBorder="1" applyAlignment="1">
      <alignment horizontal="center" vertical="center"/>
    </xf>
    <xf numFmtId="180" fontId="50" fillId="0" borderId="2" xfId="0" quotePrefix="1" applyNumberFormat="1" applyFont="1" applyBorder="1" applyAlignment="1">
      <alignment horizontal="center" vertical="center"/>
    </xf>
  </cellXfs>
  <cellStyles count="158">
    <cellStyle name="&quot;" xfId="1"/>
    <cellStyle name="#,##0" xfId="2"/>
    <cellStyle name="??&amp;5_x0007_?._x0007_9_x0008_??_x0007__x0001__x0001_" xfId="3"/>
    <cellStyle name="??&amp;6_x0007_?/_x0007_9_x0008_??_x0007__x0001__x0001_" xfId="4"/>
    <cellStyle name="??&amp;O?&amp;H?_x0008__x000f__x0007_?_x0007__x0001__x0001_" xfId="5"/>
    <cellStyle name="??&amp;O?&amp;H?_x0008_??_x0007__x0001__x0001_" xfId="6"/>
    <cellStyle name="??&amp;멅?둃9_x0008_??_x0007__x0001__x0001_" xfId="7"/>
    <cellStyle name="?W?_laroux" xfId="8"/>
    <cellStyle name="_050728 IBM Lounge Renovation Work" xfId="9"/>
    <cellStyle name="_050805 스파피스-입찰내역서" xfId="10"/>
    <cellStyle name="_070226_DBGlobalMarketBOQ" xfId="11"/>
    <cellStyle name="_Bid Form for GE1(Dawon) 050912" xfId="12"/>
    <cellStyle name="_OFFICE" xfId="13"/>
    <cellStyle name="_port" xfId="14"/>
    <cellStyle name="_도이치뱅크(조명교체)" xfId="15"/>
    <cellStyle name="_라이나 대구 (8차)" xfId="16"/>
    <cellStyle name="_보고서 cover" xfId="17"/>
    <cellStyle name="_사본 - 신부대기실(2차)" xfId="18"/>
    <cellStyle name="_송파-실행-(전체천정)" xfId="19"/>
    <cellStyle name="_신부대기실" xfId="20"/>
    <cellStyle name="_신부대기실(2차)" xfId="21"/>
    <cellStyle name="_실행내역서(ROYAL C.C)" xfId="22"/>
    <cellStyle name="_인테리어전기실행갑지" xfId="23"/>
    <cellStyle name="_제출용(RUG)" xfId="24"/>
    <cellStyle name="_코레노2차-공내역-인테리어공사" xfId="25"/>
    <cellStyle name="’E‰Y [0.00]_laroux" xfId="26"/>
    <cellStyle name="’E‰Y_laroux" xfId="27"/>
    <cellStyle name="\MNPREF32.DLL&amp;" xfId="28"/>
    <cellStyle name="0.0" xfId="29"/>
    <cellStyle name="0.00" xfId="30"/>
    <cellStyle name="60" xfId="31"/>
    <cellStyle name="82" xfId="32"/>
    <cellStyle name="A¨­￠￢￠O [0]_AO¨uRCN¡¾U " xfId="33"/>
    <cellStyle name="A¨­￠￢￠O_AO¨uRCN¡¾U " xfId="34"/>
    <cellStyle name="Aee­ " xfId="35"/>
    <cellStyle name="AeE­ [0]_¿­¸° INT" xfId="36"/>
    <cellStyle name="ÅëÈ­ [0]_±âÅ¸" xfId="37"/>
    <cellStyle name="AeE­ [0]_º≫¼± ±æ¾i±uºI ¼o·R Ay°eC￥ " xfId="38"/>
    <cellStyle name="AeE­_¿­¸° INT" xfId="39"/>
    <cellStyle name="ÅëÈ­_±âÅ¸" xfId="40"/>
    <cellStyle name="AeE­_º≫¼± ±æ¾i±uºI ¼o·R Ay°eC￥ " xfId="41"/>
    <cellStyle name="AeE¡ⓒ [0]_AO¨uRCN¡¾U " xfId="42"/>
    <cellStyle name="AeE¡ⓒ_AO¨uRCN¡¾U " xfId="43"/>
    <cellStyle name="ALIGNMENT" xfId="44"/>
    <cellStyle name="AÞ¸¶ [0]_¿­¸° INT" xfId="45"/>
    <cellStyle name="ÄÞ¸¶ [0]_±âÅ¸" xfId="46"/>
    <cellStyle name="AÞ¸¶ [0]_º≫¼± ±æ¾i±uºI ¼o·R Ay°eC￥ " xfId="47"/>
    <cellStyle name="AÞ¸¶_¿­¸° INT" xfId="48"/>
    <cellStyle name="ÄÞ¸¶_±âÅ¸" xfId="49"/>
    <cellStyle name="AÞ¸¶_º≫¼± ±æ¾i±uºI ¼o·R Ay°eC￥ " xfId="50"/>
    <cellStyle name="C¡IA¨ª_AO¨uRCN¡¾U " xfId="51"/>
    <cellStyle name="Ç¥ÁØ_¿ù°£¿ä¾àº¸°í" xfId="52"/>
    <cellStyle name="C￥AØ_¿μ¾÷CoE² " xfId="53"/>
    <cellStyle name="Ç¥ÁØ_½ÇÇà¿¹»ê¼­ " xfId="54"/>
    <cellStyle name="C￥AØ_½CCa¿¹≫e¼­ " xfId="55"/>
    <cellStyle name="Ç¥ÁØ_ÇöÀå°ü¸®ºñ(Áö¹æ) " xfId="56"/>
    <cellStyle name="C￥AØ_PERSONAL" xfId="57"/>
    <cellStyle name="Calc Currency (0)" xfId="58"/>
    <cellStyle name="category" xfId="59"/>
    <cellStyle name="Comma" xfId="60"/>
    <cellStyle name="Comma [0]" xfId="134"/>
    <cellStyle name="comma zerodec" xfId="61"/>
    <cellStyle name="Comma_ SG&amp;A Bridge " xfId="62"/>
    <cellStyle name="Comma0" xfId="63"/>
    <cellStyle name="Copied" xfId="64"/>
    <cellStyle name="Currency" xfId="65"/>
    <cellStyle name="Currency [0]" xfId="66"/>
    <cellStyle name="Currency_ SG&amp;A Bridge " xfId="67"/>
    <cellStyle name="Currency0" xfId="68"/>
    <cellStyle name="Currency1" xfId="69"/>
    <cellStyle name="Date" xfId="70"/>
    <cellStyle name="Dezimal [0]_Mappe1" xfId="71"/>
    <cellStyle name="Dezimal_Mappe1" xfId="72"/>
    <cellStyle name="Dollar (zero dec)" xfId="73"/>
    <cellStyle name="En-t?e 1" xfId="74"/>
    <cellStyle name="En-t?e 2" xfId="75"/>
    <cellStyle name="Entered" xfId="76"/>
    <cellStyle name="Euro" xfId="77"/>
    <cellStyle name="Financier0" xfId="78"/>
    <cellStyle name="Fixed" xfId="79"/>
    <cellStyle name="Grey" xfId="80"/>
    <cellStyle name="HEADER" xfId="81"/>
    <cellStyle name="Header1" xfId="82"/>
    <cellStyle name="Header2" xfId="83"/>
    <cellStyle name="Heading 1" xfId="84"/>
    <cellStyle name="Heading 2" xfId="85"/>
    <cellStyle name="Hyperlink" xfId="86"/>
    <cellStyle name="Input [yellow]" xfId="87"/>
    <cellStyle name="L`" xfId="88"/>
    <cellStyle name="Millares [0]_PERSONAL" xfId="89"/>
    <cellStyle name="Millares_PERSONAL" xfId="90"/>
    <cellStyle name="Model" xfId="91"/>
    <cellStyle name="Mon?aire0" xfId="92"/>
    <cellStyle name="Moneda [0]_CONTENCION CONDELL 25.051" xfId="93"/>
    <cellStyle name="Moneda_CONTENCION CONDELL 25.051" xfId="94"/>
    <cellStyle name="no dec" xfId="95"/>
    <cellStyle name="Normal - Style1" xfId="96"/>
    <cellStyle name="Normal - 유형1" xfId="97"/>
    <cellStyle name="Œ…?æ맖?e [0.00]_laroux" xfId="98"/>
    <cellStyle name="Œ…?æ맖?e_laroux" xfId="99"/>
    <cellStyle name="Percent" xfId="157"/>
    <cellStyle name="Percent [2]" xfId="100"/>
    <cellStyle name="Percent_견적서" xfId="101"/>
    <cellStyle name="RevList" xfId="102"/>
    <cellStyle name="subhead" xfId="103"/>
    <cellStyle name="Subtotal" xfId="104"/>
    <cellStyle name="Total" xfId="105"/>
    <cellStyle name="UM" xfId="106"/>
    <cellStyle name="Virgule fixe" xfId="107"/>
    <cellStyle name="Währung [0]_Mappe1" xfId="108"/>
    <cellStyle name="Währung_Mappe1" xfId="109"/>
    <cellStyle name="_x0008_z" xfId="110"/>
    <cellStyle name="|?ドE" xfId="111"/>
    <cellStyle name="견적" xfId="112"/>
    <cellStyle name="고정소숫점" xfId="113"/>
    <cellStyle name="고정출력1" xfId="114"/>
    <cellStyle name="고정출력2" xfId="115"/>
    <cellStyle name="기계" xfId="116"/>
    <cellStyle name="끼_x0001_?" xfId="117"/>
    <cellStyle name="날짜" xfId="118"/>
    <cellStyle name="내역서" xfId="119"/>
    <cellStyle name="단가" xfId="120"/>
    <cellStyle name="달러" xfId="121"/>
    <cellStyle name="뒤에 오는 하이퍼링크" xfId="122"/>
    <cellStyle name="똿뗦먛귟 [0.00]_PRODUCT DETAIL Q1" xfId="123"/>
    <cellStyle name="똿뗦먛귟_PRODUCT DETAIL Q1" xfId="124"/>
    <cellStyle name="믅됞 [0.00]_PRODUCT DETAIL Q1" xfId="125"/>
    <cellStyle name="믅됞_PRODUCT DETAIL Q1" xfId="126"/>
    <cellStyle name="뷭?" xfId="127"/>
    <cellStyle name="常规_PhaseⅡ Detail" xfId="128"/>
    <cellStyle name="수" xfId="129"/>
    <cellStyle name="수_김포대학 내역서" xfId="130"/>
    <cellStyle name="수_한진 견적서" xfId="131"/>
    <cellStyle name="수량" xfId="132"/>
    <cellStyle name="숫자(R)" xfId="133"/>
    <cellStyle name="쉼표 [0] 2" xfId="135"/>
    <cellStyle name="쉼표 [0] 2 2" xfId="136"/>
    <cellStyle name="쉼표 [0] 3" xfId="137"/>
    <cellStyle name="스타일 1" xfId="138"/>
    <cellStyle name="스타일 2" xfId="139"/>
    <cellStyle name="스타일 3" xfId="140"/>
    <cellStyle name="스타일 4" xfId="141"/>
    <cellStyle name="안건회계법인" xfId="142"/>
    <cellStyle name="자리수" xfId="143"/>
    <cellStyle name="자리수0" xfId="144"/>
    <cellStyle name="지정되지 않음" xfId="145"/>
    <cellStyle name="콤마 [0]_  종  합  " xfId="146"/>
    <cellStyle name="콤마_  종  합  " xfId="147"/>
    <cellStyle name="퍼센트" xfId="148"/>
    <cellStyle name="표준" xfId="0" builtinId="0"/>
    <cellStyle name="표준 2" xfId="149"/>
    <cellStyle name="표준 3" xfId="150"/>
    <cellStyle name="표준 3 2" xfId="151"/>
    <cellStyle name="표준 4" xfId="152"/>
    <cellStyle name="標準_Akia(F）-8" xfId="153"/>
    <cellStyle name="합산" xfId="154"/>
    <cellStyle name="화폐기호" xfId="155"/>
    <cellStyle name="화폐기호0" xfId="1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8149;&#51221;&#55148;/EXCEL&#44204;&#51201;/My%20Documents/Excel&#44204;&#51201;/G/Gillette%20Korea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4053;&#46041;&#54840;/&#44053;&#46041;&#54840;/MSOFFICE/EXCEL/EXAMPLES/TES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4053;&#46041;&#54840;/&#44053;&#46041;&#54840;/data/XLS/dongaest/MSOFFICE/EXCEL/EXAMPLES/CUSTOM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4053;&#46041;&#54840;/&#44053;&#46041;&#54840;/My%20Documents/Data/Unigraphics/My%20Documents/DATA/HWANG/&#51228;&#45768;&#52852;/&#45796;&#50896;(ZENECA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226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\\강동호\강동호\MSOFFICE\EXCEL\EXAMPL"/>
      <sheetName val="TEST1.XLS"/>
      <sheetName val="TEST1"/>
    </sheetNames>
    <definedNames>
      <definedName name="BringUserToAboutSheet"/>
      <definedName name="BringUserToCode"/>
      <definedName name="StartChart"/>
      <definedName name="StartSeller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ustomer Databas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소비자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 enableFormatConditionsCalculation="0"/>
  <dimension ref="A1:L26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8" sqref="C18"/>
    </sheetView>
  </sheetViews>
  <sheetFormatPr defaultColWidth="9" defaultRowHeight="16.5"/>
  <cols>
    <col min="1" max="1" width="7.125" style="20" customWidth="1"/>
    <col min="2" max="2" width="9.875" style="20" customWidth="1"/>
    <col min="3" max="4" width="22.125" style="20" customWidth="1"/>
    <col min="5" max="5" width="27" style="20" customWidth="1"/>
    <col min="6" max="6" width="7.125" style="20" customWidth="1"/>
    <col min="7" max="7" width="25.375" style="20" customWidth="1"/>
    <col min="8" max="8" width="9" style="20"/>
    <col min="9" max="9" width="13.375" style="20" bestFit="1" customWidth="1"/>
    <col min="10" max="16384" width="9" style="20"/>
  </cols>
  <sheetData>
    <row r="1" spans="1:12" s="21" customFormat="1" ht="24" customHeight="1">
      <c r="A1" s="112" t="s">
        <v>49</v>
      </c>
      <c r="B1" s="112"/>
      <c r="C1" s="112"/>
      <c r="D1" s="112"/>
      <c r="E1" s="112"/>
      <c r="F1" s="112"/>
      <c r="G1" s="112"/>
    </row>
    <row r="2" spans="1:12" s="22" customFormat="1" ht="24.95" customHeight="1">
      <c r="A2" s="76" t="s">
        <v>104</v>
      </c>
      <c r="B2" s="76"/>
      <c r="C2" s="76"/>
      <c r="D2" s="76"/>
      <c r="E2" s="76"/>
      <c r="F2" s="76"/>
      <c r="G2" s="76"/>
      <c r="H2" s="21"/>
      <c r="I2" s="21"/>
      <c r="J2" s="21"/>
      <c r="K2" s="21"/>
      <c r="L2" s="21"/>
    </row>
    <row r="3" spans="1:12" s="22" customFormat="1" ht="18.75" customHeight="1">
      <c r="A3" s="113" t="s">
        <v>50</v>
      </c>
      <c r="B3" s="114"/>
      <c r="C3" s="114"/>
      <c r="D3" s="70" t="s">
        <v>51</v>
      </c>
      <c r="E3" s="113" t="s">
        <v>52</v>
      </c>
      <c r="F3" s="114"/>
      <c r="G3" s="70" t="s">
        <v>53</v>
      </c>
      <c r="H3" s="23"/>
      <c r="I3" s="21"/>
      <c r="J3" s="21"/>
      <c r="K3" s="21"/>
      <c r="L3" s="21"/>
    </row>
    <row r="4" spans="1:12" s="22" customFormat="1" ht="18.75" customHeight="1">
      <c r="A4" s="115" t="s">
        <v>72</v>
      </c>
      <c r="B4" s="115" t="s">
        <v>54</v>
      </c>
      <c r="C4" s="24" t="s">
        <v>55</v>
      </c>
      <c r="D4" s="25">
        <f>공종별집계표!D4</f>
        <v>998000</v>
      </c>
      <c r="E4" s="107" t="s">
        <v>56</v>
      </c>
      <c r="F4" s="93"/>
      <c r="G4" s="27"/>
      <c r="H4" s="28"/>
      <c r="I4" s="29"/>
      <c r="J4" s="30"/>
      <c r="K4" s="30"/>
      <c r="L4" s="21"/>
    </row>
    <row r="5" spans="1:12" s="22" customFormat="1" ht="18.75" customHeight="1">
      <c r="A5" s="116"/>
      <c r="B5" s="116"/>
      <c r="C5" s="31" t="s">
        <v>57</v>
      </c>
      <c r="D5" s="33">
        <f>D4*F5</f>
        <v>99800</v>
      </c>
      <c r="E5" s="108" t="s">
        <v>98</v>
      </c>
      <c r="F5" s="94">
        <v>0.1</v>
      </c>
      <c r="G5" s="32"/>
      <c r="H5" s="28"/>
      <c r="I5" s="35"/>
      <c r="J5" s="30"/>
      <c r="K5" s="30"/>
      <c r="L5" s="21"/>
    </row>
    <row r="6" spans="1:12" s="22" customFormat="1" ht="18.75" customHeight="1">
      <c r="A6" s="116"/>
      <c r="B6" s="116"/>
      <c r="C6" s="68" t="s">
        <v>58</v>
      </c>
      <c r="D6" s="69">
        <f>SUM(D4:D5)</f>
        <v>1097800</v>
      </c>
      <c r="E6" s="34"/>
      <c r="F6" s="94"/>
      <c r="G6" s="36"/>
      <c r="H6" s="28"/>
      <c r="I6" s="37"/>
      <c r="J6" s="30"/>
      <c r="K6" s="30"/>
      <c r="L6" s="21"/>
    </row>
    <row r="7" spans="1:12" s="22" customFormat="1" ht="18.75" customHeight="1">
      <c r="A7" s="116"/>
      <c r="B7" s="115" t="s">
        <v>59</v>
      </c>
      <c r="C7" s="24" t="s">
        <v>60</v>
      </c>
      <c r="D7" s="25">
        <f>공종별집계표!F4</f>
        <v>1540000</v>
      </c>
      <c r="E7" s="26"/>
      <c r="F7" s="93"/>
      <c r="G7" s="27"/>
      <c r="H7" s="28"/>
      <c r="I7" s="35"/>
      <c r="J7" s="30"/>
      <c r="K7" s="30"/>
      <c r="L7" s="21"/>
    </row>
    <row r="8" spans="1:12" s="22" customFormat="1" ht="18.75" customHeight="1">
      <c r="A8" s="116"/>
      <c r="B8" s="116"/>
      <c r="C8" s="31" t="s">
        <v>61</v>
      </c>
      <c r="D8" s="33">
        <f>F8*D7</f>
        <v>166320</v>
      </c>
      <c r="E8" s="38" t="s">
        <v>73</v>
      </c>
      <c r="F8" s="95">
        <v>0.108</v>
      </c>
      <c r="G8" s="39"/>
      <c r="H8" s="28"/>
      <c r="I8" s="35"/>
      <c r="J8" s="30"/>
      <c r="K8" s="30"/>
      <c r="L8" s="21"/>
    </row>
    <row r="9" spans="1:12" s="22" customFormat="1" ht="18.75" customHeight="1">
      <c r="A9" s="116"/>
      <c r="B9" s="116"/>
      <c r="C9" s="68" t="s">
        <v>58</v>
      </c>
      <c r="D9" s="69">
        <f>SUM(D7:D8)</f>
        <v>1706320</v>
      </c>
      <c r="E9" s="38"/>
      <c r="F9" s="95"/>
      <c r="G9" s="36"/>
      <c r="H9" s="28"/>
      <c r="I9" s="35"/>
      <c r="J9" s="30"/>
      <c r="K9" s="30"/>
      <c r="L9" s="21"/>
    </row>
    <row r="10" spans="1:12" s="22" customFormat="1" ht="18.75" customHeight="1">
      <c r="A10" s="116"/>
      <c r="B10" s="115" t="s">
        <v>62</v>
      </c>
      <c r="C10" s="40" t="s">
        <v>63</v>
      </c>
      <c r="D10" s="41">
        <f>공종별집계표!H4</f>
        <v>220000</v>
      </c>
      <c r="E10" s="42"/>
      <c r="F10" s="96"/>
      <c r="G10" s="43"/>
      <c r="H10" s="28"/>
      <c r="I10" s="35"/>
      <c r="J10" s="30"/>
      <c r="K10" s="30"/>
      <c r="L10" s="21"/>
    </row>
    <row r="11" spans="1:12" s="53" customFormat="1" ht="18.75" customHeight="1">
      <c r="A11" s="116"/>
      <c r="B11" s="116"/>
      <c r="C11" s="44" t="s">
        <v>81</v>
      </c>
      <c r="D11" s="47">
        <f>D9*F11</f>
        <v>61427.519999999997</v>
      </c>
      <c r="E11" s="48" t="s">
        <v>70</v>
      </c>
      <c r="F11" s="92">
        <v>3.5999999999999997E-2</v>
      </c>
      <c r="G11" s="49"/>
      <c r="H11" s="50"/>
      <c r="I11" s="51"/>
      <c r="J11" s="51"/>
      <c r="K11" s="51"/>
      <c r="L11" s="52"/>
    </row>
    <row r="12" spans="1:12" s="53" customFormat="1" ht="18.75" customHeight="1">
      <c r="A12" s="116"/>
      <c r="B12" s="116"/>
      <c r="C12" s="54" t="s">
        <v>80</v>
      </c>
      <c r="D12" s="47">
        <f>D9*F12</f>
        <v>19963.944</v>
      </c>
      <c r="E12" s="48" t="s">
        <v>89</v>
      </c>
      <c r="F12" s="92">
        <v>1.17E-2</v>
      </c>
      <c r="G12" s="49"/>
      <c r="H12" s="50"/>
      <c r="I12" s="51"/>
      <c r="J12" s="51"/>
      <c r="K12" s="51"/>
      <c r="L12" s="52"/>
    </row>
    <row r="13" spans="1:12" s="53" customFormat="1" ht="18.75" customHeight="1">
      <c r="A13" s="116"/>
      <c r="B13" s="116"/>
      <c r="C13" s="54" t="s">
        <v>82</v>
      </c>
      <c r="D13" s="47">
        <f>D7*F13</f>
        <v>22946</v>
      </c>
      <c r="E13" s="48" t="s">
        <v>88</v>
      </c>
      <c r="F13" s="92">
        <v>1.49E-2</v>
      </c>
      <c r="G13" s="49"/>
      <c r="H13" s="50"/>
      <c r="I13" s="51"/>
      <c r="J13" s="51"/>
      <c r="K13" s="51"/>
      <c r="L13" s="52"/>
    </row>
    <row r="14" spans="1:12" s="53" customFormat="1" ht="18.75" customHeight="1">
      <c r="A14" s="116"/>
      <c r="B14" s="116"/>
      <c r="C14" s="54" t="s">
        <v>83</v>
      </c>
      <c r="D14" s="47">
        <f>D7*F14</f>
        <v>37422</v>
      </c>
      <c r="E14" s="48" t="s">
        <v>88</v>
      </c>
      <c r="F14" s="92">
        <v>2.4299999999999999E-2</v>
      </c>
      <c r="G14" s="49"/>
      <c r="H14" s="50"/>
      <c r="I14" s="51"/>
      <c r="J14" s="51"/>
      <c r="K14" s="51"/>
      <c r="L14" s="52"/>
    </row>
    <row r="15" spans="1:12" s="53" customFormat="1" ht="18.75" customHeight="1">
      <c r="A15" s="116"/>
      <c r="B15" s="116"/>
      <c r="C15" s="54" t="s">
        <v>74</v>
      </c>
      <c r="D15" s="47">
        <f>D7*F15</f>
        <v>35420</v>
      </c>
      <c r="E15" s="48" t="s">
        <v>88</v>
      </c>
      <c r="F15" s="92">
        <v>2.3E-2</v>
      </c>
      <c r="G15" s="49"/>
      <c r="H15" s="50"/>
      <c r="I15" s="51"/>
      <c r="J15" s="51"/>
      <c r="K15" s="51"/>
      <c r="L15" s="52"/>
    </row>
    <row r="16" spans="1:12" s="53" customFormat="1" ht="18.75" customHeight="1">
      <c r="A16" s="116"/>
      <c r="B16" s="116"/>
      <c r="C16" s="54" t="s">
        <v>75</v>
      </c>
      <c r="D16" s="47">
        <f>(D6+D7)*F16</f>
        <v>49590.64</v>
      </c>
      <c r="E16" s="48" t="s">
        <v>86</v>
      </c>
      <c r="F16" s="92">
        <v>1.8800000000000001E-2</v>
      </c>
      <c r="G16" s="49"/>
      <c r="H16" s="50"/>
      <c r="I16" s="51"/>
      <c r="J16" s="51"/>
      <c r="K16" s="51"/>
      <c r="L16" s="52"/>
    </row>
    <row r="17" spans="1:12" s="53" customFormat="1" ht="18.75" customHeight="1">
      <c r="A17" s="116"/>
      <c r="B17" s="116"/>
      <c r="C17" s="54" t="s">
        <v>84</v>
      </c>
      <c r="D17" s="47"/>
      <c r="E17" s="48" t="s">
        <v>85</v>
      </c>
      <c r="F17" s="92">
        <v>5.0000000000000001E-3</v>
      </c>
      <c r="G17" s="49"/>
      <c r="H17" s="50"/>
      <c r="I17" s="51"/>
      <c r="J17" s="51"/>
      <c r="K17" s="51"/>
      <c r="L17" s="52"/>
    </row>
    <row r="18" spans="1:12" s="53" customFormat="1" ht="18.75" customHeight="1">
      <c r="A18" s="116"/>
      <c r="B18" s="116"/>
      <c r="C18" s="54" t="s">
        <v>64</v>
      </c>
      <c r="D18" s="45">
        <f>(D6+D9)*F18</f>
        <v>560824</v>
      </c>
      <c r="E18" s="46" t="s">
        <v>87</v>
      </c>
      <c r="F18" s="97">
        <v>0.2</v>
      </c>
      <c r="G18" s="49"/>
      <c r="H18" s="55"/>
      <c r="I18" s="52"/>
      <c r="J18" s="52"/>
      <c r="K18" s="52"/>
      <c r="L18" s="52"/>
    </row>
    <row r="19" spans="1:12" s="22" customFormat="1" ht="18.75" customHeight="1">
      <c r="A19" s="116"/>
      <c r="B19" s="116"/>
      <c r="C19" s="68" t="s">
        <v>58</v>
      </c>
      <c r="D19" s="69">
        <f>SUM(D10:D18)</f>
        <v>1007594.1040000001</v>
      </c>
      <c r="E19" s="56"/>
      <c r="F19" s="95"/>
      <c r="G19" s="57"/>
      <c r="H19" s="58"/>
      <c r="I19" s="21"/>
      <c r="J19" s="21"/>
      <c r="K19" s="21"/>
      <c r="L19" s="21"/>
    </row>
    <row r="20" spans="1:12" s="22" customFormat="1" ht="18.75" customHeight="1">
      <c r="A20" s="122" t="s">
        <v>76</v>
      </c>
      <c r="B20" s="123"/>
      <c r="C20" s="124"/>
      <c r="D20" s="71">
        <f>D19+D9+D6</f>
        <v>3811714.1040000003</v>
      </c>
      <c r="E20" s="72"/>
      <c r="F20" s="98"/>
      <c r="G20" s="73"/>
      <c r="H20" s="58"/>
      <c r="I20" s="58"/>
      <c r="J20" s="21"/>
      <c r="K20" s="21"/>
      <c r="L20" s="21"/>
    </row>
    <row r="21" spans="1:12" s="22" customFormat="1" ht="18.75" customHeight="1">
      <c r="A21" s="117" t="s">
        <v>77</v>
      </c>
      <c r="B21" s="118"/>
      <c r="C21" s="119"/>
      <c r="D21" s="60">
        <f>D20*F21</f>
        <v>190585.70520000003</v>
      </c>
      <c r="E21" s="61" t="s">
        <v>78</v>
      </c>
      <c r="F21" s="99">
        <v>0.05</v>
      </c>
      <c r="G21" s="62"/>
      <c r="H21" s="58"/>
      <c r="I21" s="21"/>
      <c r="J21" s="21"/>
      <c r="K21" s="21"/>
      <c r="L21" s="21"/>
    </row>
    <row r="22" spans="1:12" s="22" customFormat="1" ht="18.75" customHeight="1">
      <c r="A22" s="117" t="s">
        <v>65</v>
      </c>
      <c r="B22" s="118"/>
      <c r="C22" s="119"/>
      <c r="D22" s="60">
        <f>(D9+D19+D21)*F22</f>
        <v>406629.9732880001</v>
      </c>
      <c r="E22" s="61" t="s">
        <v>79</v>
      </c>
      <c r="F22" s="104">
        <v>0.14000000000000001</v>
      </c>
      <c r="G22" s="62"/>
      <c r="H22" s="58"/>
      <c r="I22" s="21"/>
      <c r="J22" s="21"/>
      <c r="K22" s="21"/>
      <c r="L22" s="21"/>
    </row>
    <row r="23" spans="1:12" s="22" customFormat="1" ht="18.75" customHeight="1">
      <c r="A23" s="120" t="s">
        <v>90</v>
      </c>
      <c r="B23" s="120"/>
      <c r="C23" s="120"/>
      <c r="D23" s="60">
        <v>-408930</v>
      </c>
      <c r="E23" s="63"/>
      <c r="F23" s="100"/>
      <c r="G23" s="59"/>
      <c r="H23" s="58"/>
      <c r="I23" s="64"/>
      <c r="J23" s="21"/>
      <c r="K23" s="21"/>
      <c r="L23" s="21"/>
    </row>
    <row r="24" spans="1:12" s="22" customFormat="1" ht="18.75" customHeight="1">
      <c r="A24" s="121" t="s">
        <v>118</v>
      </c>
      <c r="B24" s="121"/>
      <c r="C24" s="121"/>
      <c r="D24" s="71">
        <f>SUM(D20:D23)</f>
        <v>3999999.7824880006</v>
      </c>
      <c r="E24" s="74"/>
      <c r="F24" s="101"/>
      <c r="G24" s="75"/>
      <c r="H24" s="58"/>
      <c r="I24" s="21"/>
      <c r="J24" s="21"/>
      <c r="K24" s="21"/>
      <c r="L24" s="21"/>
    </row>
    <row r="25" spans="1:12" s="22" customFormat="1" ht="18.75" customHeight="1">
      <c r="A25" s="121" t="s">
        <v>119</v>
      </c>
      <c r="B25" s="121"/>
      <c r="C25" s="121"/>
      <c r="D25" s="71">
        <f>+D24*10%</f>
        <v>399999.97824880009</v>
      </c>
      <c r="E25" s="74"/>
      <c r="F25" s="101"/>
      <c r="G25" s="75"/>
      <c r="H25" s="58"/>
      <c r="I25" s="21"/>
      <c r="J25" s="21"/>
      <c r="K25" s="21"/>
      <c r="L25" s="21"/>
    </row>
    <row r="26" spans="1:12" s="22" customFormat="1" ht="18.75" customHeight="1">
      <c r="A26" s="121" t="s">
        <v>66</v>
      </c>
      <c r="B26" s="121"/>
      <c r="C26" s="121"/>
      <c r="D26" s="71">
        <f>+D24+D25</f>
        <v>4399999.7607368007</v>
      </c>
      <c r="E26" s="74"/>
      <c r="F26" s="101"/>
      <c r="G26" s="75"/>
      <c r="H26" s="58"/>
      <c r="I26" s="21"/>
      <c r="J26" s="21"/>
      <c r="K26" s="21"/>
      <c r="L26" s="21"/>
    </row>
  </sheetData>
  <mergeCells count="14">
    <mergeCell ref="A25:C25"/>
    <mergeCell ref="A26:C26"/>
    <mergeCell ref="A22:C22"/>
    <mergeCell ref="A23:C23"/>
    <mergeCell ref="A24:C24"/>
    <mergeCell ref="A21:C21"/>
    <mergeCell ref="A20:C20"/>
    <mergeCell ref="A1:G1"/>
    <mergeCell ref="A3:C3"/>
    <mergeCell ref="E3:F3"/>
    <mergeCell ref="A4:A19"/>
    <mergeCell ref="B4:B6"/>
    <mergeCell ref="B7:B9"/>
    <mergeCell ref="B10:B19"/>
  </mergeCells>
  <phoneticPr fontId="1" type="noConversion"/>
  <pageMargins left="0.71" right="0.71" top="0.59" bottom="0.59" header="0" footer="0"/>
  <pageSetup paperSize="9" scale="98" orientation="landscape" horizontalDpi="4294967292" verticalDpi="4294967292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K23"/>
  <sheetViews>
    <sheetView zoomScale="85" zoomScaleNormal="85" zoomScalePageLayoutView="85" workbookViewId="0">
      <pane xSplit="2" ySplit="3" topLeftCell="C4" activePane="bottomRight" state="frozen"/>
      <selection pane="topRight" activeCell="E1" sqref="E1"/>
      <selection pane="bottomLeft" activeCell="A5" sqref="A5"/>
      <selection pane="bottomRight" activeCell="A7" sqref="A7:XFD10"/>
    </sheetView>
  </sheetViews>
  <sheetFormatPr defaultColWidth="9" defaultRowHeight="16.5"/>
  <cols>
    <col min="1" max="1" width="34.375" style="6" customWidth="1"/>
    <col min="2" max="2" width="9.125" style="6" customWidth="1"/>
    <col min="3" max="3" width="7.625" style="6" customWidth="1"/>
    <col min="4" max="4" width="18" style="6" customWidth="1"/>
    <col min="5" max="5" width="7.625" style="6" customWidth="1"/>
    <col min="6" max="6" width="18" style="6" customWidth="1"/>
    <col min="7" max="7" width="7.625" style="6" customWidth="1"/>
    <col min="8" max="8" width="18" style="6" customWidth="1"/>
    <col min="9" max="9" width="7.625" style="6" customWidth="1"/>
    <col min="10" max="10" width="18" style="6" customWidth="1"/>
    <col min="11" max="11" width="21.5" style="6" customWidth="1"/>
    <col min="12" max="16384" width="9" style="65"/>
  </cols>
  <sheetData>
    <row r="1" spans="1:11" ht="30" customHeight="1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30" customHeight="1">
      <c r="A2" s="78" t="s">
        <v>104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s="79" customFormat="1" ht="45.6" customHeight="1">
      <c r="A3" s="129" t="s">
        <v>71</v>
      </c>
      <c r="B3" s="130"/>
      <c r="C3" s="128" t="s">
        <v>4</v>
      </c>
      <c r="D3" s="128"/>
      <c r="E3" s="128" t="s">
        <v>7</v>
      </c>
      <c r="F3" s="128"/>
      <c r="G3" s="128" t="s">
        <v>8</v>
      </c>
      <c r="H3" s="128"/>
      <c r="I3" s="128" t="s">
        <v>9</v>
      </c>
      <c r="J3" s="128"/>
      <c r="K3" s="80" t="s">
        <v>10</v>
      </c>
    </row>
    <row r="4" spans="1:11" s="8" customFormat="1" ht="25.5" customHeight="1">
      <c r="A4" s="125" t="s">
        <v>94</v>
      </c>
      <c r="B4" s="126"/>
      <c r="C4" s="86"/>
      <c r="D4" s="87">
        <f>SUM(D5:D22)</f>
        <v>998000</v>
      </c>
      <c r="E4" s="86"/>
      <c r="F4" s="87">
        <f>SUM(F5:F22)</f>
        <v>1540000</v>
      </c>
      <c r="G4" s="86"/>
      <c r="H4" s="87">
        <f>SUM(H5:H22)</f>
        <v>220000</v>
      </c>
      <c r="I4" s="86"/>
      <c r="J4" s="87">
        <f>D4+F4+H4</f>
        <v>2758000</v>
      </c>
      <c r="K4" s="85" t="s">
        <v>46</v>
      </c>
    </row>
    <row r="5" spans="1:11" ht="25.5" customHeight="1">
      <c r="A5" s="66" t="str">
        <f>내역서!B5</f>
        <v>001. 공통 및 가설</v>
      </c>
      <c r="B5" s="67"/>
      <c r="C5" s="81"/>
      <c r="D5" s="82">
        <f>내역서!G5</f>
        <v>50000</v>
      </c>
      <c r="E5" s="81"/>
      <c r="F5" s="82">
        <f>내역서!I5</f>
        <v>240000</v>
      </c>
      <c r="G5" s="81"/>
      <c r="H5" s="82">
        <f>내역서!K5</f>
        <v>0</v>
      </c>
      <c r="I5" s="84"/>
      <c r="J5" s="82">
        <f>내역서!M5</f>
        <v>290000</v>
      </c>
      <c r="K5" s="67"/>
    </row>
    <row r="6" spans="1:11" ht="25.5" customHeight="1">
      <c r="A6" s="66" t="str">
        <f>내역서!B9</f>
        <v>002 보도포장</v>
      </c>
      <c r="B6" s="67"/>
      <c r="C6" s="81"/>
      <c r="D6" s="82">
        <f>내역서!G9</f>
        <v>948000</v>
      </c>
      <c r="E6" s="81"/>
      <c r="F6" s="82">
        <f>내역서!I9</f>
        <v>1300000</v>
      </c>
      <c r="G6" s="81"/>
      <c r="H6" s="82">
        <f>내역서!K9</f>
        <v>220000</v>
      </c>
      <c r="I6" s="84"/>
      <c r="J6" s="82">
        <f>내역서!M9</f>
        <v>2468000</v>
      </c>
      <c r="K6" s="67"/>
    </row>
    <row r="7" spans="1:11" ht="25.5" customHeight="1">
      <c r="A7" s="66"/>
      <c r="B7" s="67"/>
      <c r="C7" s="81"/>
      <c r="D7" s="82"/>
      <c r="E7" s="81"/>
      <c r="F7" s="82"/>
      <c r="G7" s="81"/>
      <c r="H7" s="82"/>
      <c r="I7" s="84"/>
      <c r="J7" s="82"/>
      <c r="K7" s="67"/>
    </row>
    <row r="8" spans="1:11" ht="25.5" customHeight="1">
      <c r="A8" s="66"/>
      <c r="B8" s="67"/>
      <c r="C8" s="81"/>
      <c r="D8" s="82"/>
      <c r="E8" s="81"/>
      <c r="F8" s="82"/>
      <c r="G8" s="81"/>
      <c r="H8" s="82"/>
      <c r="I8" s="84"/>
      <c r="J8" s="82"/>
      <c r="K8" s="67"/>
    </row>
    <row r="9" spans="1:11" ht="25.5" customHeight="1">
      <c r="A9" s="66"/>
      <c r="B9" s="67"/>
      <c r="C9" s="81"/>
      <c r="D9" s="82"/>
      <c r="E9" s="81"/>
      <c r="F9" s="82"/>
      <c r="G9" s="81"/>
      <c r="H9" s="82"/>
      <c r="I9" s="84"/>
      <c r="J9" s="82"/>
      <c r="K9" s="67"/>
    </row>
    <row r="10" spans="1:11" ht="25.5" customHeight="1">
      <c r="A10" s="66"/>
      <c r="B10" s="67"/>
      <c r="C10" s="81"/>
      <c r="D10" s="82"/>
      <c r="E10" s="81"/>
      <c r="F10" s="82"/>
      <c r="G10" s="81"/>
      <c r="H10" s="82"/>
      <c r="I10" s="84"/>
      <c r="J10" s="82"/>
      <c r="K10" s="67"/>
    </row>
    <row r="11" spans="1:11" ht="25.5" customHeight="1">
      <c r="A11" s="66"/>
      <c r="B11" s="67"/>
      <c r="C11" s="81"/>
      <c r="D11" s="82"/>
      <c r="E11" s="81"/>
      <c r="F11" s="82"/>
      <c r="G11" s="81"/>
      <c r="H11" s="82"/>
      <c r="I11" s="84"/>
      <c r="J11" s="82"/>
      <c r="K11" s="67"/>
    </row>
    <row r="12" spans="1:11" ht="25.5" customHeight="1">
      <c r="A12" s="66"/>
      <c r="B12" s="67"/>
      <c r="C12" s="81"/>
      <c r="D12" s="82"/>
      <c r="E12" s="81"/>
      <c r="F12" s="82"/>
      <c r="G12" s="81"/>
      <c r="H12" s="82"/>
      <c r="I12" s="84"/>
      <c r="J12" s="82"/>
      <c r="K12" s="67"/>
    </row>
    <row r="13" spans="1:11" ht="25.5" customHeight="1">
      <c r="A13" s="66"/>
      <c r="B13" s="67"/>
      <c r="C13" s="81"/>
      <c r="D13" s="82"/>
      <c r="E13" s="81"/>
      <c r="F13" s="82"/>
      <c r="G13" s="81"/>
      <c r="H13" s="82"/>
      <c r="I13" s="84"/>
      <c r="J13" s="82"/>
      <c r="K13" s="67"/>
    </row>
    <row r="14" spans="1:11" ht="25.5" customHeight="1">
      <c r="A14" s="66"/>
      <c r="B14" s="67"/>
      <c r="C14" s="81"/>
      <c r="D14" s="82"/>
      <c r="E14" s="81"/>
      <c r="F14" s="82"/>
      <c r="G14" s="81"/>
      <c r="H14" s="82"/>
      <c r="I14" s="84"/>
      <c r="J14" s="82"/>
      <c r="K14" s="67"/>
    </row>
    <row r="15" spans="1:11" ht="25.5" customHeight="1">
      <c r="A15" s="66"/>
      <c r="B15" s="67"/>
      <c r="C15" s="81"/>
      <c r="D15" s="82"/>
      <c r="E15" s="81"/>
      <c r="F15" s="82"/>
      <c r="G15" s="81"/>
      <c r="H15" s="82"/>
      <c r="I15" s="84"/>
      <c r="J15" s="82"/>
      <c r="K15" s="67"/>
    </row>
    <row r="16" spans="1:11" ht="25.5" customHeight="1">
      <c r="A16" s="66"/>
      <c r="B16" s="67"/>
      <c r="C16" s="81"/>
      <c r="D16" s="82"/>
      <c r="E16" s="81"/>
      <c r="F16" s="82"/>
      <c r="G16" s="81"/>
      <c r="H16" s="82"/>
      <c r="I16" s="84"/>
      <c r="J16" s="82"/>
      <c r="K16" s="67"/>
    </row>
    <row r="17" spans="1:11" ht="25.5" customHeight="1">
      <c r="A17" s="66"/>
      <c r="B17" s="67"/>
      <c r="C17" s="81"/>
      <c r="D17" s="82"/>
      <c r="E17" s="81"/>
      <c r="F17" s="82"/>
      <c r="G17" s="81"/>
      <c r="H17" s="82"/>
      <c r="I17" s="84"/>
      <c r="J17" s="82"/>
      <c r="K17" s="67"/>
    </row>
    <row r="18" spans="1:11" ht="25.5" customHeight="1">
      <c r="A18" s="66"/>
      <c r="B18" s="67"/>
      <c r="C18" s="81"/>
      <c r="D18" s="82"/>
      <c r="E18" s="81"/>
      <c r="F18" s="82"/>
      <c r="G18" s="81"/>
      <c r="H18" s="82"/>
      <c r="I18" s="84"/>
      <c r="J18" s="82"/>
      <c r="K18" s="67"/>
    </row>
    <row r="19" spans="1:11" ht="25.5" customHeight="1">
      <c r="A19" s="66"/>
      <c r="B19" s="67"/>
      <c r="C19" s="81"/>
      <c r="D19" s="82"/>
      <c r="E19" s="81"/>
      <c r="F19" s="82"/>
      <c r="G19" s="81"/>
      <c r="H19" s="82"/>
      <c r="I19" s="84"/>
      <c r="J19" s="82"/>
      <c r="K19" s="67"/>
    </row>
    <row r="20" spans="1:11" ht="25.5" customHeight="1">
      <c r="A20" s="66"/>
      <c r="B20" s="67"/>
      <c r="C20" s="81"/>
      <c r="D20" s="82"/>
      <c r="E20" s="81"/>
      <c r="F20" s="82"/>
      <c r="G20" s="81"/>
      <c r="H20" s="82"/>
      <c r="I20" s="84"/>
      <c r="J20" s="82"/>
      <c r="K20" s="67"/>
    </row>
    <row r="21" spans="1:11" ht="25.5" customHeight="1">
      <c r="A21" s="66"/>
      <c r="B21" s="67"/>
      <c r="C21" s="81"/>
      <c r="D21" s="82"/>
      <c r="E21" s="81"/>
      <c r="F21" s="82"/>
      <c r="G21" s="81"/>
      <c r="H21" s="82"/>
      <c r="I21" s="84"/>
      <c r="J21" s="82"/>
      <c r="K21" s="67"/>
    </row>
    <row r="22" spans="1:11" ht="25.5" customHeight="1">
      <c r="A22" s="66"/>
      <c r="B22" s="67"/>
      <c r="C22" s="81"/>
      <c r="D22" s="83"/>
      <c r="E22" s="81"/>
      <c r="F22" s="83"/>
      <c r="G22" s="81"/>
      <c r="H22" s="83"/>
      <c r="I22" s="84"/>
      <c r="J22" s="83"/>
      <c r="K22" s="67"/>
    </row>
    <row r="23" spans="1:11" ht="25.5" customHeight="1">
      <c r="A23" s="66"/>
      <c r="B23" s="67"/>
      <c r="C23" s="81"/>
      <c r="D23" s="83"/>
      <c r="E23" s="81"/>
      <c r="F23" s="83"/>
      <c r="G23" s="81"/>
      <c r="H23" s="83"/>
      <c r="I23" s="84"/>
      <c r="J23" s="83"/>
      <c r="K23" s="67"/>
    </row>
  </sheetData>
  <mergeCells count="7">
    <mergeCell ref="A4:B4"/>
    <mergeCell ref="A1:K1"/>
    <mergeCell ref="C3:D3"/>
    <mergeCell ref="E3:F3"/>
    <mergeCell ref="G3:H3"/>
    <mergeCell ref="I3:J3"/>
    <mergeCell ref="A3:B3"/>
  </mergeCells>
  <phoneticPr fontId="1" type="noConversion"/>
  <pageMargins left="0.55000000000000004" right="0" top="0.65" bottom="0.39" header="0.22" footer="0"/>
  <pageSetup paperSize="9" scale="77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 enableFormatConditionsCalculation="0"/>
  <dimension ref="A1:AW19"/>
  <sheetViews>
    <sheetView view="pageBreakPreview" zoomScale="85" zoomScaleNormal="70" zoomScaleSheetLayoutView="85" zoomScalePageLayoutView="70" workbookViewId="0">
      <pane xSplit="5" ySplit="3" topLeftCell="F4" activePane="bottomRight" state="frozen"/>
      <selection pane="topRight" activeCell="E1" sqref="E1"/>
      <selection pane="bottomLeft" activeCell="A4" sqref="A4"/>
      <selection pane="bottomRight" activeCell="C24" sqref="C24"/>
    </sheetView>
  </sheetViews>
  <sheetFormatPr defaultColWidth="9" defaultRowHeight="16.5"/>
  <cols>
    <col min="1" max="1" width="5.375" style="1" customWidth="1"/>
    <col min="2" max="2" width="31" style="1" customWidth="1"/>
    <col min="3" max="3" width="33.625" style="1" customWidth="1"/>
    <col min="4" max="4" width="5.875" style="7" customWidth="1"/>
    <col min="5" max="5" width="8.625" style="5" customWidth="1"/>
    <col min="6" max="9" width="13.625" style="13" customWidth="1"/>
    <col min="10" max="11" width="11.625" style="13" customWidth="1"/>
    <col min="12" max="13" width="13.625" style="13" customWidth="1"/>
    <col min="14" max="14" width="12.375" style="1" customWidth="1"/>
    <col min="15" max="44" width="2.625" style="1" hidden="1" customWidth="1"/>
    <col min="45" max="45" width="10.625" style="1" hidden="1" customWidth="1"/>
    <col min="46" max="47" width="1.625" style="1" hidden="1" customWidth="1"/>
    <col min="48" max="48" width="24.625" style="1" hidden="1" customWidth="1"/>
    <col min="49" max="49" width="10.625" style="1" hidden="1" customWidth="1"/>
    <col min="50" max="16384" width="9" style="1"/>
  </cols>
  <sheetData>
    <row r="1" spans="1:49" ht="30" customHeight="1">
      <c r="B1" s="78" t="s">
        <v>104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49" ht="30" customHeight="1">
      <c r="B2" s="133" t="s">
        <v>91</v>
      </c>
      <c r="C2" s="133" t="s">
        <v>1</v>
      </c>
      <c r="D2" s="133" t="s">
        <v>2</v>
      </c>
      <c r="E2" s="134" t="s">
        <v>3</v>
      </c>
      <c r="F2" s="132" t="s">
        <v>4</v>
      </c>
      <c r="G2" s="132"/>
      <c r="H2" s="132" t="s">
        <v>7</v>
      </c>
      <c r="I2" s="132"/>
      <c r="J2" s="132" t="s">
        <v>8</v>
      </c>
      <c r="K2" s="132"/>
      <c r="L2" s="132" t="s">
        <v>9</v>
      </c>
      <c r="M2" s="132"/>
      <c r="N2" s="133" t="s">
        <v>67</v>
      </c>
      <c r="O2" s="131" t="s">
        <v>15</v>
      </c>
      <c r="P2" s="131" t="s">
        <v>12</v>
      </c>
      <c r="Q2" s="131" t="s">
        <v>16</v>
      </c>
      <c r="R2" s="131" t="s">
        <v>11</v>
      </c>
      <c r="S2" s="131" t="s">
        <v>17</v>
      </c>
      <c r="T2" s="131" t="s">
        <v>18</v>
      </c>
      <c r="U2" s="131" t="s">
        <v>19</v>
      </c>
      <c r="V2" s="131" t="s">
        <v>20</v>
      </c>
      <c r="W2" s="131" t="s">
        <v>21</v>
      </c>
      <c r="X2" s="131" t="s">
        <v>22</v>
      </c>
      <c r="Y2" s="131" t="s">
        <v>23</v>
      </c>
      <c r="Z2" s="131" t="s">
        <v>24</v>
      </c>
      <c r="AA2" s="131" t="s">
        <v>25</v>
      </c>
      <c r="AB2" s="131" t="s">
        <v>26</v>
      </c>
      <c r="AC2" s="131" t="s">
        <v>27</v>
      </c>
      <c r="AD2" s="131" t="s">
        <v>28</v>
      </c>
      <c r="AE2" s="131" t="s">
        <v>29</v>
      </c>
      <c r="AF2" s="131" t="s">
        <v>30</v>
      </c>
      <c r="AG2" s="131" t="s">
        <v>31</v>
      </c>
      <c r="AH2" s="131" t="s">
        <v>32</v>
      </c>
      <c r="AI2" s="131" t="s">
        <v>33</v>
      </c>
      <c r="AJ2" s="131" t="s">
        <v>34</v>
      </c>
      <c r="AK2" s="131" t="s">
        <v>35</v>
      </c>
      <c r="AL2" s="131" t="s">
        <v>36</v>
      </c>
      <c r="AM2" s="131" t="s">
        <v>37</v>
      </c>
      <c r="AN2" s="131" t="s">
        <v>38</v>
      </c>
      <c r="AO2" s="131" t="s">
        <v>39</v>
      </c>
      <c r="AP2" s="131" t="s">
        <v>40</v>
      </c>
      <c r="AQ2" s="131" t="s">
        <v>41</v>
      </c>
      <c r="AR2" s="131" t="s">
        <v>42</v>
      </c>
      <c r="AS2" s="131" t="s">
        <v>43</v>
      </c>
      <c r="AT2" s="131" t="s">
        <v>13</v>
      </c>
      <c r="AU2" s="131" t="s">
        <v>14</v>
      </c>
      <c r="AV2" s="131" t="s">
        <v>44</v>
      </c>
      <c r="AW2" s="131" t="s">
        <v>45</v>
      </c>
    </row>
    <row r="3" spans="1:49" ht="30" customHeight="1">
      <c r="B3" s="133"/>
      <c r="C3" s="133"/>
      <c r="D3" s="133"/>
      <c r="E3" s="134"/>
      <c r="F3" s="16" t="s">
        <v>5</v>
      </c>
      <c r="G3" s="16" t="s">
        <v>6</v>
      </c>
      <c r="H3" s="16" t="s">
        <v>5</v>
      </c>
      <c r="I3" s="16" t="s">
        <v>6</v>
      </c>
      <c r="J3" s="16" t="s">
        <v>5</v>
      </c>
      <c r="K3" s="16" t="s">
        <v>6</v>
      </c>
      <c r="L3" s="16" t="s">
        <v>5</v>
      </c>
      <c r="M3" s="16" t="s">
        <v>6</v>
      </c>
      <c r="N3" s="133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</row>
    <row r="4" spans="1:49" ht="20.25" customHeight="1">
      <c r="B4" s="17"/>
      <c r="C4" s="17"/>
      <c r="D4" s="17"/>
      <c r="E4" s="18"/>
      <c r="F4" s="16"/>
      <c r="G4" s="16"/>
      <c r="H4" s="16"/>
      <c r="I4" s="16"/>
      <c r="J4" s="16"/>
      <c r="K4" s="16"/>
      <c r="L4" s="16"/>
      <c r="M4" s="16"/>
      <c r="N4" s="17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</row>
    <row r="5" spans="1:49" ht="28.35" customHeight="1">
      <c r="A5" s="1" t="s">
        <v>68</v>
      </c>
      <c r="B5" s="103" t="s">
        <v>99</v>
      </c>
      <c r="C5" s="88"/>
      <c r="D5" s="89"/>
      <c r="E5" s="90"/>
      <c r="F5" s="91"/>
      <c r="G5" s="91">
        <f>SUM(G6:G8)</f>
        <v>50000</v>
      </c>
      <c r="H5" s="91"/>
      <c r="I5" s="91">
        <f>SUM(I6:I8)</f>
        <v>240000</v>
      </c>
      <c r="J5" s="91"/>
      <c r="K5" s="91">
        <f>SUM(K6:K8)</f>
        <v>0</v>
      </c>
      <c r="L5" s="91"/>
      <c r="M5" s="91">
        <f>SUM(M6:M8)</f>
        <v>290000</v>
      </c>
      <c r="N5" s="88"/>
      <c r="O5" s="19"/>
      <c r="P5" s="19"/>
      <c r="Q5" s="19"/>
      <c r="R5" s="2" t="s">
        <v>47</v>
      </c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49" ht="28.35" customHeight="1">
      <c r="B6" s="102" t="s">
        <v>97</v>
      </c>
      <c r="C6" s="102" t="s">
        <v>46</v>
      </c>
      <c r="D6" s="11" t="s">
        <v>92</v>
      </c>
      <c r="E6" s="4">
        <v>1</v>
      </c>
      <c r="F6" s="12">
        <v>50000</v>
      </c>
      <c r="G6" s="12">
        <f t="shared" ref="G6" si="0">TRUNC(F6*E6, 0)</f>
        <v>50000</v>
      </c>
      <c r="H6" s="12"/>
      <c r="I6" s="12"/>
      <c r="J6" s="12"/>
      <c r="K6" s="12"/>
      <c r="L6" s="12">
        <f t="shared" ref="L6" si="1">TRUNC(F6+H6+J6, 0)</f>
        <v>50000</v>
      </c>
      <c r="M6" s="12">
        <f t="shared" ref="M6" si="2">TRUNC(G6+I6+K6, 0)</f>
        <v>50000</v>
      </c>
      <c r="N6" s="3"/>
      <c r="O6" s="2"/>
      <c r="P6" s="2"/>
      <c r="Q6" s="2"/>
      <c r="R6" s="2"/>
      <c r="S6" s="2"/>
      <c r="T6" s="2"/>
      <c r="U6" s="2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2"/>
      <c r="AT6" s="2"/>
      <c r="AU6" s="106"/>
      <c r="AV6" s="2"/>
      <c r="AW6" s="106"/>
    </row>
    <row r="7" spans="1:49" ht="28.35" customHeight="1">
      <c r="B7" s="10" t="s">
        <v>95</v>
      </c>
      <c r="C7" s="10" t="s">
        <v>96</v>
      </c>
      <c r="D7" s="11" t="s">
        <v>93</v>
      </c>
      <c r="E7" s="4">
        <v>2</v>
      </c>
      <c r="F7" s="12"/>
      <c r="G7" s="12"/>
      <c r="H7" s="12">
        <v>120000</v>
      </c>
      <c r="I7" s="12">
        <f t="shared" ref="I7" si="3">TRUNC(H7*E7, 0)</f>
        <v>240000</v>
      </c>
      <c r="J7" s="12"/>
      <c r="K7" s="12">
        <f t="shared" ref="K7" si="4">TRUNC(J7*E7, 0)</f>
        <v>0</v>
      </c>
      <c r="L7" s="12">
        <f t="shared" ref="L7" si="5">TRUNC(F7+H7+J7, 0)</f>
        <v>120000</v>
      </c>
      <c r="M7" s="12">
        <f t="shared" ref="M7" si="6">TRUNC(G7+I7+K7, 0)</f>
        <v>240000</v>
      </c>
      <c r="N7" s="3"/>
      <c r="O7" s="2"/>
      <c r="P7" s="2"/>
      <c r="Q7" s="2"/>
      <c r="R7" s="2"/>
      <c r="S7" s="2"/>
      <c r="T7" s="2"/>
      <c r="U7" s="2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2"/>
      <c r="AT7" s="2"/>
      <c r="AU7" s="106"/>
      <c r="AV7" s="2"/>
      <c r="AW7" s="106"/>
    </row>
    <row r="8" spans="1:49" ht="28.35" customHeight="1">
      <c r="B8" s="3"/>
      <c r="C8" s="3"/>
      <c r="D8" s="9"/>
      <c r="E8" s="4"/>
      <c r="F8" s="12"/>
      <c r="G8" s="12"/>
      <c r="H8" s="12"/>
      <c r="I8" s="12"/>
      <c r="J8" s="12"/>
      <c r="K8" s="12"/>
      <c r="L8" s="12"/>
      <c r="M8" s="12"/>
      <c r="N8" s="3"/>
      <c r="O8" s="2"/>
      <c r="P8" s="2"/>
      <c r="Q8" s="2"/>
      <c r="R8" s="2"/>
      <c r="S8" s="2"/>
      <c r="T8" s="2"/>
      <c r="U8" s="2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2"/>
      <c r="AT8" s="2"/>
      <c r="AU8" s="106"/>
      <c r="AV8" s="2"/>
      <c r="AW8" s="106"/>
    </row>
    <row r="9" spans="1:49" ht="28.35" customHeight="1">
      <c r="A9" s="1" t="s">
        <v>69</v>
      </c>
      <c r="B9" s="105" t="s">
        <v>117</v>
      </c>
      <c r="C9" s="88"/>
      <c r="D9" s="89"/>
      <c r="E9" s="90"/>
      <c r="F9" s="91"/>
      <c r="G9" s="91">
        <f>SUM(G10:G18)</f>
        <v>948000</v>
      </c>
      <c r="H9" s="91"/>
      <c r="I9" s="91">
        <f>SUM(I10:I18)</f>
        <v>1300000</v>
      </c>
      <c r="J9" s="91"/>
      <c r="K9" s="91">
        <f>SUM(K10:K18)</f>
        <v>220000</v>
      </c>
      <c r="L9" s="91"/>
      <c r="M9" s="91">
        <f>SUM(M10:M18)</f>
        <v>2468000</v>
      </c>
      <c r="N9" s="88"/>
      <c r="O9" s="19"/>
      <c r="P9" s="19"/>
      <c r="Q9" s="19"/>
      <c r="R9" s="2" t="s">
        <v>48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</row>
    <row r="10" spans="1:49" ht="28.35" customHeight="1">
      <c r="B10" s="10" t="s">
        <v>105</v>
      </c>
      <c r="C10" s="10" t="s">
        <v>106</v>
      </c>
      <c r="D10" s="9" t="s">
        <v>100</v>
      </c>
      <c r="E10" s="4">
        <f>ROUNDUP(3.14*3.5*3.5/2,0.1)</f>
        <v>20</v>
      </c>
      <c r="F10" s="109">
        <v>29900</v>
      </c>
      <c r="G10" s="109">
        <f t="shared" ref="G10:G13" si="7">F10*E10</f>
        <v>598000</v>
      </c>
      <c r="H10" s="109"/>
      <c r="I10" s="109">
        <f t="shared" ref="I10:I15" si="8">H10*E10</f>
        <v>0</v>
      </c>
      <c r="J10" s="109"/>
      <c r="K10" s="109">
        <f t="shared" ref="K10:K15" si="9">J10*E10</f>
        <v>0</v>
      </c>
      <c r="L10" s="109">
        <f t="shared" ref="L10:L13" si="10">J10+H10+F10</f>
        <v>29900</v>
      </c>
      <c r="M10" s="109">
        <f t="shared" ref="M10:M13" si="11">L10*E10</f>
        <v>598000</v>
      </c>
      <c r="N10" s="110"/>
      <c r="O10" s="2"/>
      <c r="P10" s="2"/>
      <c r="Q10" s="2"/>
      <c r="R10" s="2"/>
      <c r="S10" s="2"/>
      <c r="T10" s="2"/>
      <c r="U10" s="2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2"/>
      <c r="AT10" s="2"/>
      <c r="AU10" s="19"/>
      <c r="AV10" s="2"/>
      <c r="AW10" s="19"/>
    </row>
    <row r="11" spans="1:49" ht="28.35" customHeight="1">
      <c r="B11" s="10" t="s">
        <v>107</v>
      </c>
      <c r="C11" s="10"/>
      <c r="D11" s="11" t="s">
        <v>108</v>
      </c>
      <c r="E11" s="4">
        <f>ROUNDUP(E10*0.1,0.1)</f>
        <v>2</v>
      </c>
      <c r="F11" s="109">
        <v>30000</v>
      </c>
      <c r="G11" s="109">
        <f t="shared" si="7"/>
        <v>60000</v>
      </c>
      <c r="H11" s="109"/>
      <c r="I11" s="109">
        <f t="shared" si="8"/>
        <v>0</v>
      </c>
      <c r="J11" s="109"/>
      <c r="K11" s="109">
        <f t="shared" si="9"/>
        <v>0</v>
      </c>
      <c r="L11" s="109">
        <f t="shared" si="10"/>
        <v>30000</v>
      </c>
      <c r="M11" s="109">
        <f t="shared" si="11"/>
        <v>60000</v>
      </c>
      <c r="N11" s="110"/>
      <c r="O11" s="2"/>
      <c r="P11" s="2"/>
      <c r="Q11" s="2"/>
      <c r="R11" s="2"/>
      <c r="S11" s="2"/>
      <c r="T11" s="2"/>
      <c r="U11" s="2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2"/>
      <c r="AT11" s="2"/>
      <c r="AU11" s="106"/>
      <c r="AV11" s="2"/>
      <c r="AW11" s="106"/>
    </row>
    <row r="12" spans="1:49" ht="28.35" customHeight="1">
      <c r="B12" s="10" t="s">
        <v>109</v>
      </c>
      <c r="C12" s="10"/>
      <c r="D12" s="9" t="s">
        <v>100</v>
      </c>
      <c r="E12" s="4">
        <f>E10</f>
        <v>20</v>
      </c>
      <c r="F12" s="109">
        <v>3500</v>
      </c>
      <c r="G12" s="109">
        <f t="shared" si="7"/>
        <v>70000</v>
      </c>
      <c r="H12" s="109"/>
      <c r="I12" s="109">
        <f t="shared" si="8"/>
        <v>0</v>
      </c>
      <c r="J12" s="109"/>
      <c r="K12" s="109">
        <f t="shared" si="9"/>
        <v>0</v>
      </c>
      <c r="L12" s="109">
        <f t="shared" si="10"/>
        <v>3500</v>
      </c>
      <c r="M12" s="109">
        <f t="shared" si="11"/>
        <v>70000</v>
      </c>
      <c r="N12" s="110"/>
      <c r="O12" s="2"/>
      <c r="P12" s="2"/>
      <c r="Q12" s="2"/>
      <c r="R12" s="2"/>
      <c r="S12" s="2"/>
      <c r="T12" s="2"/>
      <c r="U12" s="2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2"/>
      <c r="AT12" s="2"/>
      <c r="AU12" s="106"/>
      <c r="AV12" s="2"/>
      <c r="AW12" s="106"/>
    </row>
    <row r="13" spans="1:49" ht="28.35" customHeight="1">
      <c r="B13" s="10" t="s">
        <v>110</v>
      </c>
      <c r="C13" s="10" t="s">
        <v>112</v>
      </c>
      <c r="D13" s="11" t="s">
        <v>111</v>
      </c>
      <c r="E13" s="4">
        <f>E10</f>
        <v>20</v>
      </c>
      <c r="F13" s="109">
        <v>5000</v>
      </c>
      <c r="G13" s="109">
        <f t="shared" si="7"/>
        <v>100000</v>
      </c>
      <c r="H13" s="109">
        <v>59000</v>
      </c>
      <c r="I13" s="109">
        <f t="shared" si="8"/>
        <v>1180000</v>
      </c>
      <c r="J13" s="109"/>
      <c r="K13" s="109">
        <f t="shared" si="9"/>
        <v>0</v>
      </c>
      <c r="L13" s="109">
        <f t="shared" si="10"/>
        <v>64000</v>
      </c>
      <c r="M13" s="109">
        <f t="shared" si="11"/>
        <v>1280000</v>
      </c>
      <c r="N13" s="110"/>
      <c r="O13" s="2"/>
      <c r="P13" s="2"/>
      <c r="Q13" s="2"/>
      <c r="R13" s="2"/>
      <c r="S13" s="2"/>
      <c r="T13" s="2"/>
      <c r="U13" s="2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2"/>
      <c r="AT13" s="2"/>
      <c r="AU13" s="106"/>
      <c r="AV13" s="2"/>
      <c r="AW13" s="106"/>
    </row>
    <row r="14" spans="1:49" ht="28.35" customHeight="1">
      <c r="B14" s="10" t="s">
        <v>114</v>
      </c>
      <c r="C14" s="10" t="s">
        <v>113</v>
      </c>
      <c r="D14" s="9" t="s">
        <v>100</v>
      </c>
      <c r="E14" s="4">
        <f>E10</f>
        <v>20</v>
      </c>
      <c r="F14" s="109">
        <v>6000</v>
      </c>
      <c r="G14" s="109">
        <f t="shared" ref="G14" si="12">F14*E14</f>
        <v>120000</v>
      </c>
      <c r="H14" s="109">
        <v>6000</v>
      </c>
      <c r="I14" s="109">
        <f t="shared" ref="I14" si="13">H14*E14</f>
        <v>120000</v>
      </c>
      <c r="J14" s="109"/>
      <c r="K14" s="109">
        <f t="shared" ref="K14" si="14">J14*E14</f>
        <v>0</v>
      </c>
      <c r="L14" s="109">
        <f t="shared" ref="L14" si="15">J14+H14+F14</f>
        <v>12000</v>
      </c>
      <c r="M14" s="109">
        <f t="shared" ref="M14" si="16">L14*E14</f>
        <v>240000</v>
      </c>
      <c r="N14" s="110"/>
      <c r="O14" s="2"/>
      <c r="P14" s="2"/>
      <c r="Q14" s="2"/>
      <c r="R14" s="2"/>
      <c r="S14" s="2"/>
      <c r="T14" s="2"/>
      <c r="U14" s="2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2"/>
      <c r="AT14" s="2"/>
      <c r="AU14" s="106"/>
      <c r="AV14" s="2"/>
      <c r="AW14" s="106"/>
    </row>
    <row r="15" spans="1:49" ht="28.35" customHeight="1">
      <c r="B15" s="10" t="s">
        <v>102</v>
      </c>
      <c r="C15" s="10" t="s">
        <v>115</v>
      </c>
      <c r="D15" s="11" t="s">
        <v>103</v>
      </c>
      <c r="E15" s="4">
        <v>1</v>
      </c>
      <c r="F15" s="109"/>
      <c r="G15" s="109"/>
      <c r="H15" s="109"/>
      <c r="I15" s="109">
        <f t="shared" si="8"/>
        <v>0</v>
      </c>
      <c r="J15" s="109">
        <v>150000</v>
      </c>
      <c r="K15" s="109">
        <f t="shared" si="9"/>
        <v>150000</v>
      </c>
      <c r="L15" s="109">
        <f t="shared" ref="L15" si="17">J15+H15+F15</f>
        <v>150000</v>
      </c>
      <c r="M15" s="109">
        <f t="shared" ref="M15" si="18">L15*E15</f>
        <v>150000</v>
      </c>
      <c r="N15" s="110"/>
      <c r="O15" s="2"/>
      <c r="P15" s="2"/>
      <c r="Q15" s="2"/>
      <c r="R15" s="2"/>
      <c r="S15" s="2"/>
      <c r="T15" s="2"/>
      <c r="U15" s="2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2"/>
      <c r="AT15" s="2"/>
      <c r="AU15" s="106"/>
      <c r="AV15" s="2"/>
      <c r="AW15" s="106"/>
    </row>
    <row r="16" spans="1:49" ht="28.35" customHeight="1">
      <c r="B16" s="10" t="s">
        <v>116</v>
      </c>
      <c r="C16" s="10"/>
      <c r="D16" s="11" t="s">
        <v>101</v>
      </c>
      <c r="E16" s="4">
        <v>1</v>
      </c>
      <c r="F16" s="109"/>
      <c r="G16" s="109"/>
      <c r="H16" s="109"/>
      <c r="I16" s="109">
        <f t="shared" ref="I16" si="19">H16*E16</f>
        <v>0</v>
      </c>
      <c r="J16" s="109">
        <v>70000</v>
      </c>
      <c r="K16" s="109">
        <f t="shared" ref="K16" si="20">J16*E16</f>
        <v>70000</v>
      </c>
      <c r="L16" s="109">
        <f t="shared" ref="L16" si="21">J16+H16+F16</f>
        <v>70000</v>
      </c>
      <c r="M16" s="109">
        <f t="shared" ref="M16" si="22">L16*E16</f>
        <v>70000</v>
      </c>
      <c r="N16" s="110"/>
      <c r="O16" s="2"/>
      <c r="P16" s="2"/>
      <c r="Q16" s="2"/>
      <c r="R16" s="2"/>
      <c r="S16" s="2"/>
      <c r="T16" s="2"/>
      <c r="U16" s="2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2"/>
      <c r="AT16" s="2"/>
      <c r="AU16" s="106"/>
      <c r="AV16" s="2"/>
      <c r="AW16" s="106"/>
    </row>
    <row r="17" spans="2:49" ht="28.35" customHeight="1">
      <c r="B17" s="10"/>
      <c r="C17" s="10"/>
      <c r="D17" s="11"/>
      <c r="E17" s="111"/>
      <c r="F17" s="109"/>
      <c r="G17" s="109"/>
      <c r="H17" s="109"/>
      <c r="I17" s="109"/>
      <c r="J17" s="109"/>
      <c r="K17" s="109"/>
      <c r="L17" s="109"/>
      <c r="M17" s="109"/>
      <c r="N17" s="110"/>
      <c r="O17" s="2"/>
      <c r="P17" s="2"/>
      <c r="Q17" s="2"/>
      <c r="R17" s="2"/>
      <c r="S17" s="2"/>
      <c r="T17" s="2"/>
      <c r="U17" s="2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2"/>
      <c r="AT17" s="2"/>
      <c r="AU17" s="106"/>
      <c r="AV17" s="2"/>
      <c r="AW17" s="106"/>
    </row>
    <row r="18" spans="2:49" ht="28.35" customHeight="1">
      <c r="B18" s="10"/>
      <c r="C18" s="10"/>
      <c r="D18" s="11"/>
      <c r="E18" s="111"/>
      <c r="F18" s="109"/>
      <c r="G18" s="109"/>
      <c r="H18" s="109"/>
      <c r="I18" s="109"/>
      <c r="J18" s="109"/>
      <c r="K18" s="109"/>
      <c r="L18" s="109"/>
      <c r="M18" s="109"/>
      <c r="N18" s="110"/>
      <c r="O18" s="2"/>
      <c r="P18" s="2"/>
      <c r="Q18" s="2"/>
      <c r="R18" s="2"/>
      <c r="S18" s="2"/>
      <c r="T18" s="2"/>
      <c r="U18" s="2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2"/>
      <c r="AT18" s="2"/>
      <c r="AU18" s="106"/>
      <c r="AV18" s="2"/>
      <c r="AW18" s="106"/>
    </row>
    <row r="19" spans="2:49" ht="28.35" customHeight="1">
      <c r="B19" s="3"/>
      <c r="C19" s="10"/>
      <c r="D19" s="9"/>
      <c r="E19" s="4"/>
      <c r="F19" s="12"/>
      <c r="G19" s="12"/>
      <c r="H19" s="12"/>
      <c r="I19" s="12"/>
      <c r="J19" s="12"/>
      <c r="K19" s="12"/>
      <c r="L19" s="12"/>
      <c r="M19" s="12"/>
      <c r="N19" s="3"/>
      <c r="O19" s="2"/>
      <c r="P19" s="2"/>
      <c r="Q19" s="2"/>
      <c r="R19" s="2"/>
      <c r="S19" s="2"/>
      <c r="T19" s="2"/>
      <c r="U19" s="2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2"/>
      <c r="AT19" s="2"/>
      <c r="AU19" s="106"/>
      <c r="AV19" s="2"/>
      <c r="AW19" s="106"/>
    </row>
  </sheetData>
  <autoFilter ref="A4:N19"/>
  <mergeCells count="44">
    <mergeCell ref="B2:B3"/>
    <mergeCell ref="C2:C3"/>
    <mergeCell ref="D2:D3"/>
    <mergeCell ref="E2:E3"/>
    <mergeCell ref="F2:G2"/>
    <mergeCell ref="H2:I2"/>
    <mergeCell ref="J2:K2"/>
    <mergeCell ref="L2:M2"/>
    <mergeCell ref="N2:N3"/>
    <mergeCell ref="T2:T3"/>
    <mergeCell ref="O2:O3"/>
    <mergeCell ref="P2:P3"/>
    <mergeCell ref="Q2:Q3"/>
    <mergeCell ref="R2:R3"/>
    <mergeCell ref="S2:S3"/>
    <mergeCell ref="U2:U3"/>
    <mergeCell ref="V2:V3"/>
    <mergeCell ref="W2:W3"/>
    <mergeCell ref="X2:X3"/>
    <mergeCell ref="Y2:Y3"/>
    <mergeCell ref="Z2:Z3"/>
    <mergeCell ref="AM2:AM3"/>
    <mergeCell ref="AN2:AN3"/>
    <mergeCell ref="AO2:AO3"/>
    <mergeCell ref="AA2:AA3"/>
    <mergeCell ref="AB2:AB3"/>
    <mergeCell ref="AC2:AC3"/>
    <mergeCell ref="AD2:AD3"/>
    <mergeCell ref="AE2:AE3"/>
    <mergeCell ref="AW2:AW3"/>
    <mergeCell ref="AP2:AP3"/>
    <mergeCell ref="AQ2:AQ3"/>
    <mergeCell ref="AF2:AF3"/>
    <mergeCell ref="AG2:AG3"/>
    <mergeCell ref="AH2:AH3"/>
    <mergeCell ref="AI2:AI3"/>
    <mergeCell ref="AJ2:AJ3"/>
    <mergeCell ref="AK2:AK3"/>
    <mergeCell ref="AL2:AL3"/>
    <mergeCell ref="AR2:AR3"/>
    <mergeCell ref="AS2:AS3"/>
    <mergeCell ref="AT2:AT3"/>
    <mergeCell ref="AU2:AU3"/>
    <mergeCell ref="AV2:AV3"/>
  </mergeCells>
  <phoneticPr fontId="1" type="noConversion"/>
  <pageMargins left="0.51" right="0" top="0.39" bottom="0.39" header="0" footer="0"/>
  <pageSetup paperSize="9" scale="66" orientation="landscape" horizontalDpi="4294967292" verticalDpi="4294967292" r:id="rId1"/>
  <headerFooter>
    <oddFooter>&amp;R&amp;P/&amp;N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4</vt:i4>
      </vt:variant>
    </vt:vector>
  </HeadingPairs>
  <TitlesOfParts>
    <vt:vector size="7" baseType="lpstr">
      <vt:lpstr>공사원가계산서</vt:lpstr>
      <vt:lpstr>공종별집계표</vt:lpstr>
      <vt:lpstr>내역서</vt:lpstr>
      <vt:lpstr>공종별집계표!Print_Area</vt:lpstr>
      <vt:lpstr>내역서!Print_Area</vt:lpstr>
      <vt:lpstr>공종별집계표!Print_Titles</vt:lpstr>
      <vt:lpstr>내역서!Print_Titles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2016-11-02T00:01:35Z</cp:lastPrinted>
  <dcterms:created xsi:type="dcterms:W3CDTF">2011-06-21T02:44:28Z</dcterms:created>
  <dcterms:modified xsi:type="dcterms:W3CDTF">2016-11-02T00:08:31Z</dcterms:modified>
</cp:coreProperties>
</file>